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05" windowWidth="11340" windowHeight="8835" activeTab="0"/>
  </bookViews>
  <sheets>
    <sheet name="BİNA ve TES. BİLG." sheetId="1" r:id="rId1"/>
    <sheet name="BORU HESABI " sheetId="2" r:id="rId2"/>
    <sheet name="KAYIPHESABI" sheetId="3" r:id="rId3"/>
    <sheet name="TABLO19(TÜKETİM)" sheetId="4" r:id="rId4"/>
    <sheet name="TABLO20.1(V)" sheetId="5" r:id="rId5"/>
    <sheet name="TABLO20.2(RL)" sheetId="6" r:id="rId6"/>
    <sheet name="TABLO21(KSİ)" sheetId="7" r:id="rId7"/>
    <sheet name="TABLO22(KAYIP DEĞ)" sheetId="8" r:id="rId8"/>
    <sheet name="TABLO23(TAHMİNİ BORU ÇAPLARI)" sheetId="9" r:id="rId9"/>
    <sheet name="TABLO20" sheetId="10" r:id="rId10"/>
    <sheet name="MALİYET" sheetId="11" r:id="rId11"/>
  </sheets>
  <definedNames>
    <definedName name="f" localSheetId="2">'KAYIPHESABI'!$B$6:$C$9</definedName>
    <definedName name="f" localSheetId="3">'TABLO19(TÜKETİM)'!$C$5:$D$8</definedName>
    <definedName name="f" localSheetId="4">'TABLO20.1(V)'!$C$5:$C$8</definedName>
    <definedName name="f" localSheetId="5">'TABLO20.2(RL)'!$B$5:$B$8</definedName>
    <definedName name="f" localSheetId="6">'TABLO21(KSİ)'!$C$5:$D$8</definedName>
    <definedName name="g" localSheetId="2">'KAYIPHESABI'!$B$6:$D$9</definedName>
    <definedName name="g" localSheetId="3">'TABLO19(TÜKETİM)'!$C$5:$E$8</definedName>
    <definedName name="g" localSheetId="4">'TABLO20.1(V)'!$C$5:$C$8</definedName>
    <definedName name="g" localSheetId="5">'TABLO20.2(RL)'!$B$5:$C$8</definedName>
    <definedName name="g" localSheetId="6">'TABLO21(KSİ)'!$C$5:$E$8</definedName>
    <definedName name="KAYIPHESABI">'KAYIPHESABI'!$A$1:$AF$29</definedName>
    <definedName name="TABLO19">'TABLO19(TÜKETİM)'!$A$2:$N$46</definedName>
    <definedName name="TABLO20.1">'TABLO20.1(V)'!$A$2:$I$58</definedName>
    <definedName name="TABLO20.2">'TABLO20.2(RL)'!$A$2:$I$58</definedName>
    <definedName name="TABLO21">'TABLO21(KSİ)'!$A$2:$AA$46</definedName>
    <definedName name="TABLO22">'TABLO22(KAYIP DEĞ)'!$A$3:$D$17</definedName>
    <definedName name="TABLO23">'TABLO23(TAHMİNİ BORU ÇAPLARI)'!$A$1:$D$18</definedName>
  </definedNames>
  <calcPr fullCalcOnLoad="1"/>
</workbook>
</file>

<file path=xl/comments1.xml><?xml version="1.0" encoding="utf-8"?>
<comments xmlns="http://schemas.openxmlformats.org/spreadsheetml/2006/main">
  <authors>
    <author>IBM</author>
    <author>NİHAT OLCARCIYÜZ</author>
  </authors>
  <commentList>
    <comment ref="P4" authorId="0">
      <text>
        <r>
          <rPr>
            <b/>
            <sz val="8"/>
            <rFont val="Tahoma"/>
            <family val="0"/>
          </rPr>
          <t>EŞ HAT ADEDİNİ GİRİNİZ</t>
        </r>
        <r>
          <rPr>
            <sz val="8"/>
            <rFont val="Tahoma"/>
            <family val="0"/>
          </rPr>
          <t xml:space="preserve">
</t>
        </r>
      </text>
    </comment>
    <comment ref="E3" authorId="1">
      <text>
        <r>
          <rPr>
            <b/>
            <sz val="8"/>
            <rFont val="Tahoma"/>
            <family val="0"/>
          </rPr>
          <t>NİHAT OLCARCIYÜZ:</t>
        </r>
        <r>
          <rPr>
            <sz val="8"/>
            <rFont val="Tahoma"/>
            <family val="0"/>
          </rPr>
          <t xml:space="preserve">
fittings adetlerini
Giriniz...</t>
        </r>
      </text>
    </comment>
    <comment ref="B3" authorId="1">
      <text>
        <r>
          <rPr>
            <b/>
            <sz val="8"/>
            <rFont val="Tahoma"/>
            <family val="0"/>
          </rPr>
          <t>NİHAT OLCARCIYÜZ:</t>
        </r>
        <r>
          <rPr>
            <sz val="8"/>
            <rFont val="Tahoma"/>
            <family val="0"/>
          </rPr>
          <t xml:space="preserve">
Hat tüketim değerlerini
Giriniz</t>
        </r>
      </text>
    </comment>
    <comment ref="A2" authorId="1">
      <text>
        <r>
          <rPr>
            <b/>
            <sz val="8"/>
            <rFont val="Tahoma"/>
            <family val="0"/>
          </rPr>
          <t>NİHAT OLCARCIYÜZ:</t>
        </r>
        <r>
          <rPr>
            <sz val="8"/>
            <rFont val="Tahoma"/>
            <family val="0"/>
          </rPr>
          <t xml:space="preserve">
Bu bölümdeki değerleri
siz gireceksiniz....</t>
        </r>
      </text>
    </comment>
    <comment ref="A3" authorId="1">
      <text>
        <r>
          <rPr>
            <b/>
            <sz val="8"/>
            <rFont val="Tahoma"/>
            <family val="0"/>
          </rPr>
          <t>NİHAT OLCARCIYÜZ:</t>
        </r>
        <r>
          <rPr>
            <sz val="8"/>
            <rFont val="Tahoma"/>
            <family val="0"/>
          </rPr>
          <t xml:space="preserve">
Hat no giriniz</t>
        </r>
      </text>
    </comment>
  </commentList>
</comments>
</file>

<file path=xl/comments2.xml><?xml version="1.0" encoding="utf-8"?>
<comments xmlns="http://schemas.openxmlformats.org/spreadsheetml/2006/main">
  <authors>
    <author>NİHAT OLCARCIYÜZ</author>
  </authors>
  <commentList>
    <comment ref="D4" authorId="0">
      <text>
        <r>
          <rPr>
            <b/>
            <sz val="8"/>
            <rFont val="Tahoma"/>
            <family val="0"/>
          </rPr>
          <t>NİHAT OLCARCIYÜZ:</t>
        </r>
        <r>
          <rPr>
            <sz val="8"/>
            <rFont val="Tahoma"/>
            <family val="0"/>
          </rPr>
          <t xml:space="preserve">
boru çap değerini giriniz..
</t>
        </r>
      </text>
    </comment>
    <comment ref="A51" authorId="0">
      <text>
        <r>
          <rPr>
            <b/>
            <sz val="8"/>
            <rFont val="Tahoma"/>
            <family val="0"/>
          </rPr>
          <t>NİHAT OLCARCIYÜZ:</t>
        </r>
        <r>
          <rPr>
            <sz val="8"/>
            <rFont val="Tahoma"/>
            <family val="0"/>
          </rPr>
          <t xml:space="preserve">
kritik kolon no giriniz..
</t>
        </r>
      </text>
    </comment>
    <comment ref="A54" authorId="0">
      <text>
        <r>
          <rPr>
            <b/>
            <sz val="8"/>
            <rFont val="Tahoma"/>
            <family val="0"/>
          </rPr>
          <t>NİHAT OLCARCIYÜZ:</t>
        </r>
        <r>
          <rPr>
            <sz val="8"/>
            <rFont val="Tahoma"/>
            <family val="0"/>
          </rPr>
          <t xml:space="preserve">
Ktitik hat no Giriniz</t>
        </r>
      </text>
    </comment>
    <comment ref="A57" authorId="0">
      <text>
        <r>
          <rPr>
            <b/>
            <sz val="8"/>
            <rFont val="Tahoma"/>
            <family val="0"/>
          </rPr>
          <t>NİHAT OLCARCIYÜZ:</t>
        </r>
        <r>
          <rPr>
            <sz val="8"/>
            <rFont val="Tahoma"/>
            <family val="0"/>
          </rPr>
          <t xml:space="preserve">
Kritik daire içi no Giriniz</t>
        </r>
      </text>
    </comment>
  </commentList>
</comments>
</file>

<file path=xl/sharedStrings.xml><?xml version="1.0" encoding="utf-8"?>
<sst xmlns="http://schemas.openxmlformats.org/spreadsheetml/2006/main" count="489" uniqueCount="172">
  <si>
    <t>Tesisat
Bölümü</t>
  </si>
  <si>
    <t>V
(m/s)</t>
  </si>
  <si>
    <t>h
(m)</t>
  </si>
  <si>
    <t>DN (mm)
İç çap</t>
  </si>
  <si>
    <t>DN</t>
  </si>
  <si>
    <t>Dış Çap</t>
  </si>
  <si>
    <t>Et Kal.</t>
  </si>
  <si>
    <t>İç çap</t>
  </si>
  <si>
    <t>Pg=</t>
  </si>
  <si>
    <t>Pç
(bar)</t>
  </si>
  <si>
    <t>DOĞALGAZ CİHAZLARI İÇİN EŞ ZAMAN FAKTÖR VE TÜKETİM DEĞERLERİ</t>
  </si>
  <si>
    <t>KONUT</t>
  </si>
  <si>
    <t>SAYISI</t>
  </si>
  <si>
    <t>OCAK</t>
  </si>
  <si>
    <t>OCAK+ŞOFBEN</t>
  </si>
  <si>
    <t>OCAK+KOMBİ</t>
  </si>
  <si>
    <t>OCAK+KAT KAL.</t>
  </si>
  <si>
    <t>SOBA</t>
  </si>
  <si>
    <t>OCAK+KAL.+ŞOFBEN</t>
  </si>
  <si>
    <t>f</t>
  </si>
  <si>
    <t>1,6+2,2</t>
  </si>
  <si>
    <t>1,6+2,5</t>
  </si>
  <si>
    <t>1,6+3,2</t>
  </si>
  <si>
    <t>3*0,7</t>
  </si>
  <si>
    <t>3*1,2</t>
  </si>
  <si>
    <t>1,6+3,2+1,3</t>
  </si>
  <si>
    <t>Tablo. 19</t>
  </si>
  <si>
    <t>Eşzaman Faktörlerine Bağlı Debi Tablosu</t>
  </si>
  <si>
    <t>DN 15</t>
  </si>
  <si>
    <t>DN 20</t>
  </si>
  <si>
    <t>DN 25</t>
  </si>
  <si>
    <t>DN 32</t>
  </si>
  <si>
    <t>DN 40</t>
  </si>
  <si>
    <t>DN 50</t>
  </si>
  <si>
    <t>DN 65</t>
  </si>
  <si>
    <t>DN 80</t>
  </si>
  <si>
    <t>V</t>
  </si>
  <si>
    <t>R</t>
  </si>
  <si>
    <t>m/s</t>
  </si>
  <si>
    <t>mbar/m</t>
  </si>
  <si>
    <r>
      <t>m</t>
    </r>
    <r>
      <rPr>
        <vertAlign val="superscript"/>
        <sz val="9"/>
        <rFont val="Arial Tur"/>
        <family val="0"/>
      </rPr>
      <t>3</t>
    </r>
    <r>
      <rPr>
        <sz val="9"/>
        <rFont val="Arial Tur"/>
        <family val="0"/>
      </rPr>
      <t>/h</t>
    </r>
  </si>
  <si>
    <t>Max. Debi ve anma çapına bağlı olarak akış hızı (v)  ve özgül sürtünme basınç kaybı ®</t>
  </si>
  <si>
    <t>(2. gaz ailesi ve DIN 2440'a uyan çelik boru için)</t>
  </si>
  <si>
    <t>Tablo 20</t>
  </si>
  <si>
    <t>KAYIP DEĞERLERİ</t>
  </si>
  <si>
    <t>z</t>
  </si>
  <si>
    <t>HIZ</t>
  </si>
  <si>
    <t>Tablo.21 YEREL BASINÇ KAYIPLARI Z (mbar)</t>
  </si>
  <si>
    <t>Tablo. 22</t>
  </si>
  <si>
    <t>Boru ekleme parçaları kayıp değerleri</t>
  </si>
  <si>
    <t>Sembol</t>
  </si>
  <si>
    <t>j</t>
  </si>
  <si>
    <t>Redüksiyon</t>
  </si>
  <si>
    <r>
      <t>Dirsek 90</t>
    </r>
    <r>
      <rPr>
        <b/>
        <vertAlign val="superscript"/>
        <sz val="10"/>
        <rFont val="Arial Tur"/>
        <family val="0"/>
      </rPr>
      <t>o</t>
    </r>
  </si>
  <si>
    <r>
      <t>Dirsek 45</t>
    </r>
    <r>
      <rPr>
        <b/>
        <vertAlign val="superscript"/>
        <sz val="10"/>
        <rFont val="Arial Tur"/>
        <family val="0"/>
      </rPr>
      <t>o</t>
    </r>
  </si>
  <si>
    <t>T parçası, düz geçiş</t>
  </si>
  <si>
    <t>T parçası, kol ayrımı</t>
  </si>
  <si>
    <t>Haç Parçası</t>
  </si>
  <si>
    <t>Küresel Vana</t>
  </si>
  <si>
    <t>T parçası, kol ayrımı(karşıt akım)</t>
  </si>
  <si>
    <r>
      <t>Dirsek 90</t>
    </r>
    <r>
      <rPr>
        <b/>
        <vertAlign val="superscript"/>
        <sz val="10"/>
        <rFont val="Arial Tur"/>
        <family val="0"/>
      </rPr>
      <t xml:space="preserve">o </t>
    </r>
    <r>
      <rPr>
        <b/>
        <sz val="10"/>
        <rFont val="Arial Tur"/>
        <family val="0"/>
      </rPr>
      <t>(bir tarafı dar)</t>
    </r>
  </si>
  <si>
    <r>
      <t>Dirsek 45</t>
    </r>
    <r>
      <rPr>
        <b/>
        <vertAlign val="superscript"/>
        <sz val="10"/>
        <rFont val="Arial Tur"/>
        <family val="0"/>
      </rPr>
      <t>o</t>
    </r>
    <r>
      <rPr>
        <b/>
        <sz val="10"/>
        <rFont val="Arial Tur"/>
        <family val="0"/>
      </rPr>
      <t xml:space="preserve"> (bir tarafı dar)</t>
    </r>
  </si>
  <si>
    <t>Boru ekleme parçasının tarifi</t>
  </si>
  <si>
    <t>Sx</t>
  </si>
  <si>
    <t>Tablo 20.2</t>
  </si>
  <si>
    <t>Max. Debi ve anma çapına bağlı olarak  özgül sürtünme basınç kaybı ( RL)</t>
  </si>
  <si>
    <t>RL</t>
  </si>
  <si>
    <t>Tablo 20.1</t>
  </si>
  <si>
    <t xml:space="preserve">Max. Debi ve anma çapına bağlı olarak akış hızı (v)  </t>
  </si>
  <si>
    <t>DN (mm)
Hesap.</t>
  </si>
  <si>
    <t>x</t>
  </si>
  <si>
    <t>EKLEME</t>
  </si>
  <si>
    <t>PARÇASI</t>
  </si>
  <si>
    <t>DEĞERLERİ TESPİT FORMU</t>
  </si>
  <si>
    <r>
      <t xml:space="preserve">TESİSAT BÖLÜMÜNDEKİ EKLEME PARÇASI SAYISI VE </t>
    </r>
    <r>
      <rPr>
        <b/>
        <sz val="8"/>
        <rFont val="Symbol"/>
        <family val="1"/>
      </rPr>
      <t xml:space="preserve">x  </t>
    </r>
    <r>
      <rPr>
        <b/>
        <sz val="8"/>
        <rFont val="Arial"/>
        <family val="2"/>
      </rPr>
      <t>DEĞERLERİ</t>
    </r>
  </si>
  <si>
    <t>T,Düz geçiş</t>
  </si>
  <si>
    <t>T,Kol ayrımı</t>
  </si>
  <si>
    <t>DN        (mm)</t>
  </si>
  <si>
    <t>(7+9+11)</t>
  </si>
  <si>
    <t>Tesisat Bölümünün özellikleri</t>
  </si>
  <si>
    <t>Yükseklik (h)</t>
  </si>
  <si>
    <t>Haç parçası</t>
  </si>
  <si>
    <t xml:space="preserve">BORU ÇAPI HESAPLAMA ÇİZELGESİ ( 21 mbar ) </t>
  </si>
  <si>
    <t>Gaz sarfiyatı</t>
  </si>
  <si>
    <t>Adet</t>
  </si>
  <si>
    <t>T-Düz geçiş</t>
  </si>
  <si>
    <t>T-Kol ayrılma</t>
  </si>
  <si>
    <t>BİNA veTESİSAT BİLGİLERİ</t>
  </si>
  <si>
    <r>
      <t>D</t>
    </r>
    <r>
      <rPr>
        <b/>
        <sz val="8"/>
        <rFont val="Arial Tur"/>
        <family val="0"/>
      </rPr>
      <t>Pr/L
(mbar/m)</t>
    </r>
  </si>
  <si>
    <r>
      <t>Q
(m</t>
    </r>
    <r>
      <rPr>
        <b/>
        <vertAlign val="superscript"/>
        <sz val="8"/>
        <rFont val="Arial Tur"/>
        <family val="0"/>
      </rPr>
      <t>3</t>
    </r>
    <r>
      <rPr>
        <b/>
        <sz val="8"/>
        <rFont val="Arial Tur"/>
        <family val="0"/>
      </rPr>
      <t>/h)</t>
    </r>
  </si>
  <si>
    <r>
      <t>D</t>
    </r>
    <r>
      <rPr>
        <b/>
        <sz val="8"/>
        <rFont val="Arial Tur"/>
        <family val="0"/>
      </rPr>
      <t>Pr
(mbar)</t>
    </r>
  </si>
  <si>
    <r>
      <t>D</t>
    </r>
    <r>
      <rPr>
        <b/>
        <sz val="8"/>
        <rFont val="Arial Tur"/>
        <family val="0"/>
      </rPr>
      <t>Pz
(mbar)</t>
    </r>
  </si>
  <si>
    <r>
      <t>D</t>
    </r>
    <r>
      <rPr>
        <b/>
        <sz val="8"/>
        <rFont val="Arial"/>
        <family val="2"/>
      </rPr>
      <t>P</t>
    </r>
    <r>
      <rPr>
        <b/>
        <vertAlign val="subscript"/>
        <sz val="8"/>
        <rFont val="Arial"/>
        <family val="2"/>
      </rPr>
      <t xml:space="preserve">T </t>
    </r>
  </si>
  <si>
    <r>
      <t>D</t>
    </r>
    <r>
      <rPr>
        <b/>
        <sz val="8"/>
        <rFont val="Arial"/>
        <family val="2"/>
      </rPr>
      <t>P</t>
    </r>
    <r>
      <rPr>
        <b/>
        <vertAlign val="subscript"/>
        <sz val="8"/>
        <rFont val="Arial"/>
        <family val="2"/>
      </rPr>
      <t>H</t>
    </r>
    <r>
      <rPr>
        <b/>
        <sz val="8"/>
        <rFont val="Arial"/>
        <family val="2"/>
      </rPr>
      <t>=h*0,049</t>
    </r>
    <r>
      <rPr>
        <b/>
        <sz val="8"/>
        <rFont val="Arial Tur"/>
        <family val="0"/>
      </rPr>
      <t xml:space="preserve">
(mbar)</t>
    </r>
  </si>
  <si>
    <r>
      <t>Dirsek,90</t>
    </r>
    <r>
      <rPr>
        <vertAlign val="superscript"/>
        <sz val="7"/>
        <rFont val="Arial Tur"/>
        <family val="0"/>
      </rPr>
      <t>o</t>
    </r>
  </si>
  <si>
    <r>
      <t>Dirsek,45</t>
    </r>
    <r>
      <rPr>
        <vertAlign val="superscript"/>
        <sz val="7"/>
        <rFont val="Arial Tur"/>
        <family val="0"/>
      </rPr>
      <t>o</t>
    </r>
  </si>
  <si>
    <r>
      <t>D.Dirsek,90</t>
    </r>
    <r>
      <rPr>
        <vertAlign val="superscript"/>
        <sz val="7"/>
        <rFont val="Arial Tur"/>
        <family val="0"/>
      </rPr>
      <t>o</t>
    </r>
  </si>
  <si>
    <r>
      <t>D.Dirsek,45</t>
    </r>
    <r>
      <rPr>
        <vertAlign val="superscript"/>
        <sz val="7"/>
        <rFont val="Arial Tur"/>
        <family val="0"/>
      </rPr>
      <t>o</t>
    </r>
  </si>
  <si>
    <r>
      <t>SD</t>
    </r>
    <r>
      <rPr>
        <sz val="8"/>
        <rFont val="Arial"/>
        <family val="2"/>
      </rPr>
      <t>P</t>
    </r>
    <r>
      <rPr>
        <vertAlign val="subscript"/>
        <sz val="8"/>
        <rFont val="Arial"/>
        <family val="2"/>
      </rPr>
      <t>KK</t>
    </r>
    <r>
      <rPr>
        <sz val="8"/>
        <rFont val="Arial"/>
        <family val="2"/>
      </rPr>
      <t>=</t>
    </r>
  </si>
  <si>
    <r>
      <t>SD</t>
    </r>
    <r>
      <rPr>
        <sz val="8"/>
        <rFont val="Arial"/>
        <family val="2"/>
      </rPr>
      <t>P</t>
    </r>
    <r>
      <rPr>
        <vertAlign val="subscript"/>
        <sz val="8"/>
        <rFont val="Arial"/>
        <family val="2"/>
      </rPr>
      <t>KH</t>
    </r>
    <r>
      <rPr>
        <sz val="8"/>
        <rFont val="Arial"/>
        <family val="2"/>
      </rPr>
      <t>=</t>
    </r>
  </si>
  <si>
    <r>
      <t>SD</t>
    </r>
    <r>
      <rPr>
        <sz val="8"/>
        <rFont val="Arial"/>
        <family val="2"/>
      </rPr>
      <t>P</t>
    </r>
    <r>
      <rPr>
        <vertAlign val="subscript"/>
        <sz val="8"/>
        <rFont val="Arial"/>
        <family val="2"/>
      </rPr>
      <t>KD</t>
    </r>
    <r>
      <rPr>
        <sz val="8"/>
        <rFont val="Arial"/>
        <family val="2"/>
      </rPr>
      <t>=</t>
    </r>
  </si>
  <si>
    <t>KRİTİK KOLON     :</t>
  </si>
  <si>
    <t>KRİTİK HAT          :</t>
  </si>
  <si>
    <t>KRİTİK DAİRE İÇİ   :</t>
  </si>
  <si>
    <r>
      <t xml:space="preserve">HTB.için </t>
    </r>
    <r>
      <rPr>
        <sz val="7"/>
        <rFont val="Symbol"/>
        <family val="1"/>
      </rPr>
      <t>Sx</t>
    </r>
  </si>
  <si>
    <t>Tesisat Numarası</t>
  </si>
  <si>
    <t>KONUT SAYISI</t>
  </si>
  <si>
    <t>OCAK+ŞOFBEN+SOBA</t>
  </si>
  <si>
    <t>DN15</t>
  </si>
  <si>
    <t>DN25</t>
  </si>
  <si>
    <t>DN32</t>
  </si>
  <si>
    <t>DN20</t>
  </si>
  <si>
    <t>DN40</t>
  </si>
  <si>
    <t>DN50</t>
  </si>
  <si>
    <t>DN65</t>
  </si>
  <si>
    <r>
      <t>Pç</t>
    </r>
    <r>
      <rPr>
        <b/>
        <vertAlign val="subscript"/>
        <sz val="8"/>
        <rFont val="Arial"/>
        <family val="2"/>
      </rPr>
      <t>Birim</t>
    </r>
  </si>
  <si>
    <t>HAT NUMARASI</t>
  </si>
  <si>
    <r>
      <t>Boru Boyu (L</t>
    </r>
    <r>
      <rPr>
        <vertAlign val="subscript"/>
        <sz val="9"/>
        <color indexed="48"/>
        <rFont val="Arial Tur"/>
        <family val="0"/>
      </rPr>
      <t>boru</t>
    </r>
    <r>
      <rPr>
        <sz val="9"/>
        <color indexed="48"/>
        <rFont val="Arial Tur"/>
        <family val="0"/>
      </rPr>
      <t>)</t>
    </r>
  </si>
  <si>
    <t>Kullanılan toplam redüksiyon :</t>
  </si>
  <si>
    <t>Kullanılan toplam dirsek 90 :</t>
  </si>
  <si>
    <t>Kullanılan toplam dirsek 45 :</t>
  </si>
  <si>
    <t>Kullanılan toplam T-düzgeçiş :</t>
  </si>
  <si>
    <t>Kullanılan toplam T-kolayrılma :</t>
  </si>
  <si>
    <t xml:space="preserve">KONUT </t>
  </si>
  <si>
    <t>KÜRESEL VANA</t>
  </si>
  <si>
    <t>ÇAP</t>
  </si>
  <si>
    <t xml:space="preserve">      HAT NUMARASI</t>
  </si>
  <si>
    <t>HAT ÇAPI</t>
  </si>
  <si>
    <r>
      <t>Dirsek 90</t>
    </r>
    <r>
      <rPr>
        <vertAlign val="superscript"/>
        <sz val="10"/>
        <color indexed="48"/>
        <rFont val="Arial Tur"/>
        <family val="0"/>
      </rPr>
      <t>0</t>
    </r>
  </si>
  <si>
    <r>
      <t>Dirsek 45</t>
    </r>
    <r>
      <rPr>
        <vertAlign val="superscript"/>
        <sz val="10"/>
        <color indexed="48"/>
        <rFont val="Arial Tur"/>
        <family val="0"/>
      </rPr>
      <t>0</t>
    </r>
  </si>
  <si>
    <r>
      <t xml:space="preserve">Dirsek 45  </t>
    </r>
    <r>
      <rPr>
        <vertAlign val="superscript"/>
        <sz val="9"/>
        <color indexed="48"/>
        <rFont val="Arial Tur"/>
        <family val="0"/>
      </rPr>
      <t>0</t>
    </r>
  </si>
  <si>
    <r>
      <t xml:space="preserve">D.Dirsek 90  </t>
    </r>
    <r>
      <rPr>
        <vertAlign val="superscript"/>
        <sz val="9"/>
        <rFont val="Arial Tur"/>
        <family val="0"/>
      </rPr>
      <t>0</t>
    </r>
  </si>
  <si>
    <r>
      <t xml:space="preserve">D.Dirsek 45  </t>
    </r>
    <r>
      <rPr>
        <vertAlign val="superscript"/>
        <sz val="9"/>
        <rFont val="Arial Tur"/>
        <family val="0"/>
      </rPr>
      <t>0</t>
    </r>
  </si>
  <si>
    <r>
      <t xml:space="preserve">Dirsek 90  </t>
    </r>
    <r>
      <rPr>
        <vertAlign val="superscript"/>
        <sz val="9"/>
        <color indexed="48"/>
        <rFont val="Arial Tur"/>
        <family val="0"/>
      </rPr>
      <t>0</t>
    </r>
  </si>
  <si>
    <r>
      <t xml:space="preserve">Dirsek 90  </t>
    </r>
    <r>
      <rPr>
        <vertAlign val="superscript"/>
        <sz val="10"/>
        <color indexed="48"/>
        <rFont val="Arial Tur"/>
        <family val="0"/>
      </rPr>
      <t>0</t>
    </r>
  </si>
  <si>
    <r>
      <t xml:space="preserve">Dirsek 45  </t>
    </r>
    <r>
      <rPr>
        <vertAlign val="superscript"/>
        <sz val="10"/>
        <color indexed="48"/>
        <rFont val="Arial Tur"/>
        <family val="0"/>
      </rPr>
      <t>0</t>
    </r>
  </si>
  <si>
    <t>YTL</t>
  </si>
  <si>
    <r>
      <t>DİRSEK 90</t>
    </r>
    <r>
      <rPr>
        <vertAlign val="superscript"/>
        <sz val="8"/>
        <color indexed="10"/>
        <rFont val="Arial Tur"/>
        <family val="0"/>
      </rPr>
      <t xml:space="preserve">O </t>
    </r>
    <r>
      <rPr>
        <sz val="8"/>
        <color indexed="10"/>
        <rFont val="Arial Tur"/>
        <family val="0"/>
      </rPr>
      <t>ADET FİYATI(YTL)</t>
    </r>
  </si>
  <si>
    <r>
      <t>DİRSEK 90</t>
    </r>
    <r>
      <rPr>
        <vertAlign val="superscript"/>
        <sz val="8"/>
        <color indexed="10"/>
        <rFont val="Arial Tur"/>
        <family val="0"/>
      </rPr>
      <t xml:space="preserve">O </t>
    </r>
    <r>
      <rPr>
        <sz val="8"/>
        <color indexed="10"/>
        <rFont val="Arial Tur"/>
        <family val="0"/>
      </rPr>
      <t>MALİYETİ(YTL)</t>
    </r>
  </si>
  <si>
    <r>
      <t>DİRSEK 45</t>
    </r>
    <r>
      <rPr>
        <vertAlign val="superscript"/>
        <sz val="8"/>
        <color indexed="10"/>
        <rFont val="Arial Tur"/>
        <family val="0"/>
      </rPr>
      <t xml:space="preserve">O </t>
    </r>
    <r>
      <rPr>
        <sz val="8"/>
        <color indexed="10"/>
        <rFont val="Arial Tur"/>
        <family val="0"/>
      </rPr>
      <t>ADET FİYATI(YTL)</t>
    </r>
  </si>
  <si>
    <r>
      <t>DİRSEK 45</t>
    </r>
    <r>
      <rPr>
        <vertAlign val="superscript"/>
        <sz val="8"/>
        <color indexed="10"/>
        <rFont val="Arial Tur"/>
        <family val="0"/>
      </rPr>
      <t xml:space="preserve">O </t>
    </r>
    <r>
      <rPr>
        <sz val="8"/>
        <color indexed="10"/>
        <rFont val="Arial Tur"/>
        <family val="0"/>
      </rPr>
      <t>MALİYETİ(YTL)</t>
    </r>
  </si>
  <si>
    <t>KÜRESEL VANA ADET FİYATI(YTL)</t>
  </si>
  <si>
    <t>KÜRESEL VANA MALİYETİ(YTL)</t>
  </si>
  <si>
    <r>
      <t>DİRSEK 90</t>
    </r>
    <r>
      <rPr>
        <b/>
        <vertAlign val="superscript"/>
        <sz val="8"/>
        <color indexed="48"/>
        <rFont val="Arial Tur"/>
        <family val="0"/>
      </rPr>
      <t>O</t>
    </r>
  </si>
  <si>
    <r>
      <t>DİRSEK 45</t>
    </r>
    <r>
      <rPr>
        <b/>
        <vertAlign val="superscript"/>
        <sz val="8"/>
        <color indexed="48"/>
        <rFont val="Arial Tur"/>
        <family val="0"/>
      </rPr>
      <t>O</t>
    </r>
  </si>
  <si>
    <t>KULLANILAN FİTİNGS MALİYET VE ADETLERİ</t>
  </si>
  <si>
    <t xml:space="preserve"> GENELTOPLAM</t>
  </si>
  <si>
    <t>MALİYET</t>
  </si>
  <si>
    <t>KULLANILAN D.G. BORU METRAJLARI VE MALİYETLERİ</t>
  </si>
  <si>
    <t>KOMBİ SEÇİMİNİZİ GİRİNİZ</t>
  </si>
  <si>
    <t>KAZAN SEÇİMİNİZİ GİRİNİZ</t>
  </si>
  <si>
    <t>SEÇTİĞİNİZ KOMBİNİN FİYATI</t>
  </si>
  <si>
    <t>SEÇTİĞİNİZ KAZANIN FİYATI</t>
  </si>
  <si>
    <t xml:space="preserve">EŞ HATLAR </t>
  </si>
  <si>
    <t>HAT UZUNLUĞU</t>
  </si>
  <si>
    <t>Kullanılan toplam Küresel Vana :</t>
  </si>
  <si>
    <t>FİTTİNGS TOPLAM</t>
  </si>
  <si>
    <t xml:space="preserve"> BORU TOPLAM</t>
  </si>
  <si>
    <t>BOY</t>
  </si>
  <si>
    <t>3/4 "</t>
  </si>
  <si>
    <t>1/2 "</t>
  </si>
  <si>
    <t>1 "</t>
  </si>
  <si>
    <t>2 "</t>
  </si>
  <si>
    <t>3 "</t>
  </si>
  <si>
    <t>4 "</t>
  </si>
  <si>
    <r>
      <t xml:space="preserve">1 </t>
    </r>
    <r>
      <rPr>
        <b/>
        <vertAlign val="superscript"/>
        <sz val="10"/>
        <color indexed="10"/>
        <rFont val="Arial Tur"/>
        <family val="0"/>
      </rPr>
      <t>1/4</t>
    </r>
    <r>
      <rPr>
        <b/>
        <sz val="10"/>
        <color indexed="10"/>
        <rFont val="Arial Tur"/>
        <family val="0"/>
      </rPr>
      <t xml:space="preserve"> "</t>
    </r>
  </si>
  <si>
    <r>
      <t xml:space="preserve">1 </t>
    </r>
    <r>
      <rPr>
        <b/>
        <vertAlign val="superscript"/>
        <sz val="10"/>
        <color indexed="10"/>
        <rFont val="Arial Tur"/>
        <family val="0"/>
      </rPr>
      <t>1/2</t>
    </r>
    <r>
      <rPr>
        <b/>
        <sz val="10"/>
        <color indexed="10"/>
        <rFont val="Arial Tur"/>
        <family val="0"/>
      </rPr>
      <t xml:space="preserve"> "</t>
    </r>
  </si>
  <si>
    <r>
      <t xml:space="preserve">2 </t>
    </r>
    <r>
      <rPr>
        <b/>
        <vertAlign val="superscript"/>
        <sz val="10"/>
        <color indexed="10"/>
        <rFont val="Arial Tur"/>
        <family val="0"/>
      </rPr>
      <t>1/2</t>
    </r>
    <r>
      <rPr>
        <b/>
        <sz val="10"/>
        <color indexed="10"/>
        <rFont val="Arial Tur"/>
        <family val="0"/>
      </rPr>
      <t xml:space="preserve"> "</t>
    </r>
  </si>
  <si>
    <t>BİRİM BOY FİYAT</t>
  </si>
  <si>
    <r>
      <t>L</t>
    </r>
    <r>
      <rPr>
        <b/>
        <sz val="8"/>
        <rFont val="Arial Tur"/>
        <family val="0"/>
      </rPr>
      <t xml:space="preserve">
(m)</t>
    </r>
  </si>
  <si>
    <t xml:space="preserve">                      </t>
  </si>
  <si>
    <t>NİHAT OLCARCIYÜZ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</si>
</sst>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0.0"/>
    <numFmt numFmtId="166" formatCode="0.0000"/>
    <numFmt numFmtId="167" formatCode="0.000"/>
    <numFmt numFmtId="168" formatCode="0.000000"/>
    <numFmt numFmtId="169" formatCode="0.00000"/>
  </numFmts>
  <fonts count="9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vertAlign val="superscript"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vertAlign val="superscript"/>
      <sz val="9"/>
      <name val="Arial Tur"/>
      <family val="0"/>
    </font>
    <font>
      <b/>
      <sz val="9"/>
      <name val="Symbol"/>
      <family val="1"/>
    </font>
    <font>
      <b/>
      <sz val="11"/>
      <name val="Symbol"/>
      <family val="1"/>
    </font>
    <font>
      <b/>
      <sz val="9"/>
      <name val="Arial Tur"/>
      <family val="0"/>
    </font>
    <font>
      <b/>
      <sz val="10"/>
      <name val="Symbol"/>
      <family val="1"/>
    </font>
    <font>
      <b/>
      <sz val="12"/>
      <name val="Symbol"/>
      <family val="1"/>
    </font>
    <font>
      <sz val="8"/>
      <name val="Symbol"/>
      <family val="1"/>
    </font>
    <font>
      <b/>
      <sz val="8"/>
      <name val="Arial Tur"/>
      <family val="0"/>
    </font>
    <font>
      <b/>
      <sz val="8"/>
      <name val="Symbol"/>
      <family val="1"/>
    </font>
    <font>
      <b/>
      <sz val="8"/>
      <name val="Arial"/>
      <family val="2"/>
    </font>
    <font>
      <b/>
      <vertAlign val="superscript"/>
      <sz val="8"/>
      <name val="Arial Tur"/>
      <family val="0"/>
    </font>
    <font>
      <b/>
      <vertAlign val="subscript"/>
      <sz val="8"/>
      <name val="Arial"/>
      <family val="2"/>
    </font>
    <font>
      <sz val="7"/>
      <name val="Arial Tur"/>
      <family val="0"/>
    </font>
    <font>
      <sz val="7"/>
      <name val="Symbol"/>
      <family val="1"/>
    </font>
    <font>
      <b/>
      <sz val="7"/>
      <name val="Arial Tur"/>
      <family val="0"/>
    </font>
    <font>
      <vertAlign val="superscript"/>
      <sz val="7"/>
      <name val="Arial Tur"/>
      <family val="0"/>
    </font>
    <font>
      <sz val="8"/>
      <color indexed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8"/>
      <color indexed="8"/>
      <name val="Arial Tur"/>
      <family val="0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10"/>
      <color indexed="10"/>
      <name val="Arial Tur"/>
      <family val="0"/>
    </font>
    <font>
      <sz val="8"/>
      <color indexed="10"/>
      <name val="Arial Tur"/>
      <family val="0"/>
    </font>
    <font>
      <sz val="10"/>
      <color indexed="48"/>
      <name val="Arial Tur"/>
      <family val="0"/>
    </font>
    <font>
      <sz val="9"/>
      <color indexed="10"/>
      <name val="Arial Tur"/>
      <family val="0"/>
    </font>
    <font>
      <sz val="9"/>
      <color indexed="48"/>
      <name val="Arial Tur"/>
      <family val="0"/>
    </font>
    <font>
      <vertAlign val="superscript"/>
      <sz val="9"/>
      <color indexed="48"/>
      <name val="Arial Tur"/>
      <family val="0"/>
    </font>
    <font>
      <vertAlign val="subscript"/>
      <sz val="9"/>
      <color indexed="48"/>
      <name val="Arial Tur"/>
      <family val="0"/>
    </font>
    <font>
      <b/>
      <sz val="9"/>
      <color indexed="61"/>
      <name val="Arial Tur"/>
      <family val="0"/>
    </font>
    <font>
      <b/>
      <sz val="10"/>
      <color indexed="61"/>
      <name val="Arial Tur"/>
      <family val="0"/>
    </font>
    <font>
      <sz val="10"/>
      <color indexed="56"/>
      <name val="Arial Tur"/>
      <family val="0"/>
    </font>
    <font>
      <sz val="6"/>
      <name val="Arial Tur"/>
      <family val="0"/>
    </font>
    <font>
      <sz val="5"/>
      <name val="Arial Tur"/>
      <family val="0"/>
    </font>
    <font>
      <b/>
      <sz val="10"/>
      <color indexed="18"/>
      <name val="Arial Tur"/>
      <family val="0"/>
    </font>
    <font>
      <sz val="10"/>
      <color indexed="60"/>
      <name val="Arial Tur"/>
      <family val="0"/>
    </font>
    <font>
      <vertAlign val="superscript"/>
      <sz val="10"/>
      <color indexed="48"/>
      <name val="Arial Tur"/>
      <family val="0"/>
    </font>
    <font>
      <vertAlign val="superscript"/>
      <sz val="8"/>
      <color indexed="10"/>
      <name val="Arial Tur"/>
      <family val="0"/>
    </font>
    <font>
      <b/>
      <sz val="10"/>
      <color indexed="56"/>
      <name val="Arial Tur"/>
      <family val="0"/>
    </font>
    <font>
      <b/>
      <sz val="10"/>
      <color indexed="10"/>
      <name val="Arial Tur"/>
      <family val="0"/>
    </font>
    <font>
      <b/>
      <sz val="10"/>
      <color indexed="60"/>
      <name val="Arial Tur"/>
      <family val="0"/>
    </font>
    <font>
      <b/>
      <sz val="8"/>
      <color indexed="48"/>
      <name val="Arial Tur"/>
      <family val="0"/>
    </font>
    <font>
      <b/>
      <vertAlign val="superscript"/>
      <sz val="8"/>
      <color indexed="48"/>
      <name val="Arial Tur"/>
      <family val="0"/>
    </font>
    <font>
      <b/>
      <sz val="10"/>
      <color indexed="48"/>
      <name val="Arial Tur"/>
      <family val="0"/>
    </font>
    <font>
      <b/>
      <sz val="8"/>
      <color indexed="10"/>
      <name val="Arial Tur"/>
      <family val="0"/>
    </font>
    <font>
      <b/>
      <sz val="10"/>
      <color indexed="62"/>
      <name val="Arial Tur"/>
      <family val="0"/>
    </font>
    <font>
      <b/>
      <sz val="10"/>
      <color indexed="12"/>
      <name val="Arial Tur"/>
      <family val="0"/>
    </font>
    <font>
      <sz val="10"/>
      <color indexed="12"/>
      <name val="Arial Tur"/>
      <family val="0"/>
    </font>
    <font>
      <sz val="10"/>
      <color indexed="61"/>
      <name val="Arial Tur"/>
      <family val="0"/>
    </font>
    <font>
      <sz val="8"/>
      <color indexed="48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4"/>
      <color indexed="10"/>
      <name val="Arial Tur"/>
      <family val="0"/>
    </font>
    <font>
      <b/>
      <vertAlign val="superscript"/>
      <sz val="10"/>
      <color indexed="10"/>
      <name val="Arial Tur"/>
      <family val="0"/>
    </font>
    <font>
      <b/>
      <u val="single"/>
      <sz val="10"/>
      <color indexed="10"/>
      <name val="Arial Tur"/>
      <family val="0"/>
    </font>
    <font>
      <b/>
      <sz val="8"/>
      <color indexed="8"/>
      <name val="Arial"/>
      <family val="2"/>
    </font>
    <font>
      <b/>
      <sz val="10"/>
      <color indexed="10"/>
      <name val="Italic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39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26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166" fontId="1" fillId="0" borderId="2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167" fontId="1" fillId="0" borderId="23" xfId="0" applyNumberFormat="1" applyFont="1" applyBorder="1" applyAlignment="1">
      <alignment horizontal="center" vertical="center"/>
    </xf>
    <xf numFmtId="167" fontId="1" fillId="0" borderId="24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hidden="1"/>
    </xf>
    <xf numFmtId="2" fontId="6" fillId="0" borderId="10" xfId="0" applyNumberFormat="1" applyFont="1" applyBorder="1" applyAlignment="1" applyProtection="1">
      <alignment horizontal="center"/>
      <protection hidden="1"/>
    </xf>
    <xf numFmtId="168" fontId="6" fillId="0" borderId="0" xfId="0" applyNumberFormat="1" applyFont="1" applyBorder="1" applyAlignment="1" applyProtection="1">
      <alignment horizontal="center"/>
      <protection hidden="1"/>
    </xf>
    <xf numFmtId="168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166" fontId="6" fillId="0" borderId="10" xfId="0" applyNumberFormat="1" applyFont="1" applyBorder="1" applyAlignment="1" applyProtection="1">
      <alignment horizontal="center"/>
      <protection hidden="1"/>
    </xf>
    <xf numFmtId="166" fontId="2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 applyProtection="1">
      <alignment horizontal="center"/>
      <protection hidden="1"/>
    </xf>
    <xf numFmtId="0" fontId="13" fillId="0" borderId="0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166" fontId="13" fillId="0" borderId="10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28" fillId="33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/>
    </xf>
    <xf numFmtId="0" fontId="14" fillId="0" borderId="10" xfId="0" applyFont="1" applyBorder="1" applyAlignment="1" applyProtection="1">
      <alignment horizontal="center" wrapText="1"/>
      <protection hidden="1"/>
    </xf>
    <xf numFmtId="166" fontId="15" fillId="0" borderId="22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166" fontId="14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6" fillId="0" borderId="33" xfId="0" applyNumberFormat="1" applyFont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3" xfId="0" applyNumberFormat="1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36" fillId="0" borderId="32" xfId="0" applyFont="1" applyBorder="1" applyAlignment="1" applyProtection="1">
      <alignment horizontal="center" vertical="center"/>
      <protection locked="0"/>
    </xf>
    <xf numFmtId="0" fontId="36" fillId="35" borderId="32" xfId="0" applyFont="1" applyFill="1" applyBorder="1" applyAlignment="1" applyProtection="1">
      <alignment horizontal="center" vertical="center"/>
      <protection locked="0"/>
    </xf>
    <xf numFmtId="0" fontId="36" fillId="0" borderId="33" xfId="0" applyFont="1" applyBorder="1" applyAlignment="1" applyProtection="1">
      <alignment horizontal="center" vertical="center"/>
      <protection locked="0"/>
    </xf>
    <xf numFmtId="0" fontId="36" fillId="35" borderId="33" xfId="0" applyFont="1" applyFill="1" applyBorder="1" applyAlignment="1" applyProtection="1">
      <alignment horizontal="center" vertical="center"/>
      <protection locked="0"/>
    </xf>
    <xf numFmtId="0" fontId="36" fillId="0" borderId="33" xfId="0" applyNumberFormat="1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6" fillId="35" borderId="34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textRotation="90"/>
      <protection hidden="1"/>
    </xf>
    <xf numFmtId="0" fontId="31" fillId="0" borderId="10" xfId="0" applyFont="1" applyBorder="1" applyAlignment="1" applyProtection="1">
      <alignment textRotation="90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7" fillId="33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37" fillId="33" borderId="10" xfId="0" applyFont="1" applyFill="1" applyBorder="1" applyAlignment="1" applyProtection="1">
      <alignment/>
      <protection hidden="1"/>
    </xf>
    <xf numFmtId="0" fontId="29" fillId="0" borderId="10" xfId="0" applyFont="1" applyBorder="1" applyAlignment="1">
      <alignment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" fillId="33" borderId="35" xfId="0" applyFont="1" applyFill="1" applyBorder="1" applyAlignment="1">
      <alignment horizontal="center" vertical="center"/>
    </xf>
    <xf numFmtId="165" fontId="1" fillId="35" borderId="14" xfId="0" applyNumberFormat="1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165" fontId="30" fillId="35" borderId="14" xfId="0" applyNumberFormat="1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165" fontId="30" fillId="35" borderId="37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165" fontId="30" fillId="35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165" fontId="30" fillId="35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0" fillId="0" borderId="10" xfId="0" applyFont="1" applyBorder="1" applyAlignment="1" applyProtection="1">
      <alignment wrapText="1"/>
      <protection hidden="1"/>
    </xf>
    <xf numFmtId="0" fontId="0" fillId="0" borderId="0" xfId="0" applyAlignment="1">
      <alignment horizontal="center" vertical="center" wrapText="1"/>
    </xf>
    <xf numFmtId="0" fontId="31" fillId="0" borderId="10" xfId="0" applyFont="1" applyBorder="1" applyAlignment="1" applyProtection="1">
      <alignment wrapText="1"/>
      <protection hidden="1"/>
    </xf>
    <xf numFmtId="0" fontId="31" fillId="0" borderId="10" xfId="0" applyFont="1" applyBorder="1" applyAlignment="1" applyProtection="1">
      <alignment vertical="center" wrapText="1"/>
      <protection hidden="1"/>
    </xf>
    <xf numFmtId="0" fontId="41" fillId="36" borderId="10" xfId="0" applyFont="1" applyFill="1" applyBorder="1" applyAlignment="1" applyProtection="1">
      <alignment/>
      <protection hidden="1"/>
    </xf>
    <xf numFmtId="0" fontId="2" fillId="37" borderId="10" xfId="0" applyFont="1" applyFill="1" applyBorder="1" applyAlignment="1" applyProtection="1">
      <alignment horizontal="center"/>
      <protection hidden="1"/>
    </xf>
    <xf numFmtId="0" fontId="30" fillId="0" borderId="10" xfId="0" applyFont="1" applyBorder="1" applyAlignment="1" applyProtection="1">
      <alignment horizontal="center" vertical="center" wrapText="1"/>
      <protection hidden="1"/>
    </xf>
    <xf numFmtId="0" fontId="42" fillId="33" borderId="1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0" fillId="35" borderId="38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6" fillId="34" borderId="39" xfId="0" applyFont="1" applyFill="1" applyBorder="1" applyAlignment="1" applyProtection="1">
      <alignment horizontal="center"/>
      <protection hidden="1"/>
    </xf>
    <xf numFmtId="0" fontId="46" fillId="34" borderId="40" xfId="0" applyFont="1" applyFill="1" applyBorder="1" applyAlignment="1" applyProtection="1">
      <alignment horizontal="center"/>
      <protection hidden="1"/>
    </xf>
    <xf numFmtId="0" fontId="50" fillId="35" borderId="41" xfId="0" applyFont="1" applyFill="1" applyBorder="1" applyAlignment="1" applyProtection="1">
      <alignment horizontal="center"/>
      <protection hidden="1"/>
    </xf>
    <xf numFmtId="0" fontId="50" fillId="35" borderId="42" xfId="0" applyFont="1" applyFill="1" applyBorder="1" applyAlignment="1" applyProtection="1">
      <alignment horizontal="center" vertical="center" wrapText="1"/>
      <protection hidden="1"/>
    </xf>
    <xf numFmtId="0" fontId="38" fillId="35" borderId="42" xfId="0" applyFont="1" applyFill="1" applyBorder="1" applyAlignment="1" applyProtection="1">
      <alignment horizontal="center" vertical="center" wrapText="1"/>
      <protection hidden="1"/>
    </xf>
    <xf numFmtId="0" fontId="50" fillId="35" borderId="42" xfId="0" applyFont="1" applyFill="1" applyBorder="1" applyAlignment="1" applyProtection="1">
      <alignment/>
      <protection hidden="1"/>
    </xf>
    <xf numFmtId="0" fontId="38" fillId="35" borderId="43" xfId="0" applyFont="1" applyFill="1" applyBorder="1" applyAlignment="1" applyProtection="1">
      <alignment horizontal="center" vertical="center" wrapText="1"/>
      <protection hidden="1"/>
    </xf>
    <xf numFmtId="0" fontId="50" fillId="35" borderId="44" xfId="0" applyFont="1" applyFill="1" applyBorder="1" applyAlignment="1" applyProtection="1">
      <alignment horizontal="center" vertical="center" wrapText="1"/>
      <protection hidden="1"/>
    </xf>
    <xf numFmtId="0" fontId="38" fillId="35" borderId="44" xfId="0" applyFont="1" applyFill="1" applyBorder="1" applyAlignment="1" applyProtection="1">
      <alignment horizontal="center" vertical="center" wrapText="1"/>
      <protection hidden="1"/>
    </xf>
    <xf numFmtId="0" fontId="50" fillId="35" borderId="44" xfId="0" applyFont="1" applyFill="1" applyBorder="1" applyAlignment="1" applyProtection="1">
      <alignment/>
      <protection hidden="1"/>
    </xf>
    <xf numFmtId="0" fontId="38" fillId="35" borderId="45" xfId="0" applyFont="1" applyFill="1" applyBorder="1" applyAlignment="1" applyProtection="1">
      <alignment horizontal="center" vertical="center" wrapText="1"/>
      <protection hidden="1"/>
    </xf>
    <xf numFmtId="0" fontId="50" fillId="35" borderId="46" xfId="0" applyFont="1" applyFill="1" applyBorder="1" applyAlignment="1" applyProtection="1">
      <alignment horizontal="center"/>
      <protection hidden="1"/>
    </xf>
    <xf numFmtId="0" fontId="50" fillId="34" borderId="45" xfId="0" applyFont="1" applyFill="1" applyBorder="1" applyAlignment="1" applyProtection="1">
      <alignment horizontal="center"/>
      <protection hidden="1"/>
    </xf>
    <xf numFmtId="0" fontId="50" fillId="35" borderId="38" xfId="0" applyFont="1" applyFill="1" applyBorder="1" applyAlignment="1" applyProtection="1">
      <alignment horizontal="center"/>
      <protection/>
    </xf>
    <xf numFmtId="167" fontId="38" fillId="35" borderId="42" xfId="0" applyNumberFormat="1" applyFont="1" applyFill="1" applyBorder="1" applyAlignment="1" applyProtection="1">
      <alignment/>
      <protection locked="0"/>
    </xf>
    <xf numFmtId="167" fontId="38" fillId="35" borderId="42" xfId="0" applyNumberFormat="1" applyFont="1" applyFill="1" applyBorder="1" applyAlignment="1" applyProtection="1">
      <alignment horizontal="center" vertical="center" wrapText="1"/>
      <protection locked="0"/>
    </xf>
    <xf numFmtId="167" fontId="38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38" fillId="35" borderId="42" xfId="0" applyNumberFormat="1" applyFont="1" applyFill="1" applyBorder="1" applyAlignment="1" applyProtection="1">
      <alignment/>
      <protection locked="0"/>
    </xf>
    <xf numFmtId="0" fontId="38" fillId="35" borderId="44" xfId="0" applyNumberFormat="1" applyFont="1" applyFill="1" applyBorder="1" applyAlignment="1" applyProtection="1">
      <alignment/>
      <protection locked="0"/>
    </xf>
    <xf numFmtId="2" fontId="47" fillId="35" borderId="47" xfId="0" applyNumberFormat="1" applyFont="1" applyFill="1" applyBorder="1" applyAlignment="1" applyProtection="1">
      <alignment/>
      <protection hidden="1"/>
    </xf>
    <xf numFmtId="2" fontId="47" fillId="35" borderId="48" xfId="0" applyNumberFormat="1" applyFont="1" applyFill="1" applyBorder="1" applyAlignment="1" applyProtection="1">
      <alignment/>
      <protection hidden="1"/>
    </xf>
    <xf numFmtId="0" fontId="56" fillId="0" borderId="10" xfId="0" applyFont="1" applyBorder="1" applyAlignment="1" applyProtection="1">
      <alignment textRotation="90"/>
      <protection hidden="1"/>
    </xf>
    <xf numFmtId="0" fontId="29" fillId="37" borderId="10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/>
      <protection hidden="1"/>
    </xf>
    <xf numFmtId="0" fontId="51" fillId="33" borderId="48" xfId="0" applyFont="1" applyFill="1" applyBorder="1" applyAlignment="1" applyProtection="1">
      <alignment horizontal="center" vertical="center" wrapText="1"/>
      <protection hidden="1"/>
    </xf>
    <xf numFmtId="0" fontId="46" fillId="0" borderId="49" xfId="0" applyFont="1" applyFill="1" applyBorder="1" applyAlignment="1" applyProtection="1">
      <alignment horizontal="center" vertical="center" wrapText="1"/>
      <protection hidden="1"/>
    </xf>
    <xf numFmtId="0" fontId="51" fillId="33" borderId="50" xfId="0" applyFont="1" applyFill="1" applyBorder="1" applyAlignment="1" applyProtection="1">
      <alignment horizontal="center" vertical="center" wrapText="1"/>
      <protection hidden="1"/>
    </xf>
    <xf numFmtId="0" fontId="51" fillId="33" borderId="42" xfId="0" applyFont="1" applyFill="1" applyBorder="1" applyAlignment="1" applyProtection="1">
      <alignment horizontal="center" vertical="center" wrapText="1"/>
      <protection hidden="1"/>
    </xf>
    <xf numFmtId="0" fontId="50" fillId="35" borderId="42" xfId="0" applyFont="1" applyFill="1" applyBorder="1" applyAlignment="1" applyProtection="1">
      <alignment horizontal="center"/>
      <protection hidden="1"/>
    </xf>
    <xf numFmtId="0" fontId="46" fillId="34" borderId="51" xfId="0" applyFont="1" applyFill="1" applyBorder="1" applyAlignment="1" applyProtection="1">
      <alignment horizontal="center"/>
      <protection hidden="1"/>
    </xf>
    <xf numFmtId="0" fontId="46" fillId="34" borderId="52" xfId="0" applyFont="1" applyFill="1" applyBorder="1" applyAlignment="1" applyProtection="1">
      <alignment horizontal="center"/>
      <protection hidden="1"/>
    </xf>
    <xf numFmtId="49" fontId="46" fillId="34" borderId="10" xfId="0" applyNumberFormat="1" applyFont="1" applyFill="1" applyBorder="1" applyAlignment="1">
      <alignment/>
    </xf>
    <xf numFmtId="166" fontId="1" fillId="0" borderId="29" xfId="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16" fillId="0" borderId="10" xfId="0" applyNumberFormat="1" applyFont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166" fontId="15" fillId="0" borderId="0" xfId="0" applyNumberFormat="1" applyFont="1" applyAlignment="1" applyProtection="1">
      <alignment horizontal="center"/>
      <protection hidden="1"/>
    </xf>
    <xf numFmtId="2" fontId="52" fillId="34" borderId="52" xfId="0" applyNumberFormat="1" applyFont="1" applyFill="1" applyBorder="1" applyAlignment="1" applyProtection="1">
      <alignment/>
      <protection hidden="1"/>
    </xf>
    <xf numFmtId="2" fontId="59" fillId="35" borderId="42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8" fillId="0" borderId="30" xfId="0" applyFont="1" applyBorder="1" applyAlignment="1">
      <alignment/>
    </xf>
    <xf numFmtId="0" fontId="38" fillId="0" borderId="10" xfId="0" applyFont="1" applyBorder="1" applyAlignment="1">
      <alignment/>
    </xf>
    <xf numFmtId="0" fontId="33" fillId="0" borderId="22" xfId="0" applyFont="1" applyBorder="1" applyAlignment="1">
      <alignment horizontal="center" textRotation="90"/>
    </xf>
    <xf numFmtId="0" fontId="33" fillId="0" borderId="23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3" fillId="36" borderId="53" xfId="0" applyFont="1" applyFill="1" applyBorder="1" applyAlignment="1">
      <alignment horizontal="center"/>
    </xf>
    <xf numFmtId="0" fontId="63" fillId="36" borderId="54" xfId="0" applyFont="1" applyFill="1" applyBorder="1" applyAlignment="1">
      <alignment horizontal="center"/>
    </xf>
    <xf numFmtId="0" fontId="63" fillId="36" borderId="55" xfId="0" applyFont="1" applyFill="1" applyBorder="1" applyAlignment="1">
      <alignment horizontal="center"/>
    </xf>
    <xf numFmtId="0" fontId="63" fillId="36" borderId="56" xfId="0" applyFont="1" applyFill="1" applyBorder="1" applyAlignment="1">
      <alignment horizontal="center"/>
    </xf>
    <xf numFmtId="0" fontId="63" fillId="36" borderId="57" xfId="0" applyFont="1" applyFill="1" applyBorder="1" applyAlignment="1">
      <alignment horizontal="center"/>
    </xf>
    <xf numFmtId="0" fontId="63" fillId="36" borderId="5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2" fillId="0" borderId="22" xfId="0" applyFont="1" applyBorder="1" applyAlignment="1">
      <alignment horizontal="center" textRotation="90"/>
    </xf>
    <xf numFmtId="0" fontId="32" fillId="0" borderId="23" xfId="0" applyFont="1" applyBorder="1" applyAlignment="1">
      <alignment textRotation="90"/>
    </xf>
    <xf numFmtId="0" fontId="14" fillId="0" borderId="10" xfId="0" applyFont="1" applyBorder="1" applyAlignment="1" applyProtection="1">
      <alignment horizontal="center" wrapText="1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62" fillId="0" borderId="0" xfId="0" applyFont="1" applyAlignment="1">
      <alignment horizontal="left"/>
    </xf>
    <xf numFmtId="166" fontId="15" fillId="0" borderId="10" xfId="0" applyNumberFormat="1" applyFont="1" applyBorder="1" applyAlignment="1" applyProtection="1">
      <alignment horizontal="center" wrapText="1"/>
      <protection hidden="1"/>
    </xf>
    <xf numFmtId="166" fontId="14" fillId="0" borderId="10" xfId="0" applyNumberFormat="1" applyFont="1" applyBorder="1" applyAlignment="1" applyProtection="1">
      <alignment horizontal="center"/>
      <protection hidden="1"/>
    </xf>
    <xf numFmtId="0" fontId="14" fillId="0" borderId="29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23" xfId="0" applyNumberFormat="1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/>
      <protection hidden="1"/>
    </xf>
    <xf numFmtId="0" fontId="14" fillId="0" borderId="22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5" fillId="33" borderId="63" xfId="0" applyFont="1" applyFill="1" applyBorder="1" applyAlignment="1" applyProtection="1">
      <alignment/>
      <protection/>
    </xf>
    <xf numFmtId="0" fontId="55" fillId="33" borderId="64" xfId="0" applyFont="1" applyFill="1" applyBorder="1" applyAlignment="1" applyProtection="1">
      <alignment/>
      <protection/>
    </xf>
    <xf numFmtId="0" fontId="55" fillId="33" borderId="65" xfId="0" applyFont="1" applyFill="1" applyBorder="1" applyAlignment="1" applyProtection="1">
      <alignment/>
      <protection/>
    </xf>
    <xf numFmtId="0" fontId="55" fillId="33" borderId="63" xfId="0" applyFont="1" applyFill="1" applyBorder="1" applyAlignment="1">
      <alignment/>
    </xf>
    <xf numFmtId="0" fontId="55" fillId="33" borderId="64" xfId="0" applyFont="1" applyFill="1" applyBorder="1" applyAlignment="1">
      <alignment/>
    </xf>
    <xf numFmtId="0" fontId="55" fillId="33" borderId="65" xfId="0" applyFont="1" applyFill="1" applyBorder="1" applyAlignment="1">
      <alignment/>
    </xf>
    <xf numFmtId="0" fontId="37" fillId="35" borderId="66" xfId="0" applyFont="1" applyFill="1" applyBorder="1" applyAlignment="1" applyProtection="1">
      <alignment horizontal="center"/>
      <protection hidden="1"/>
    </xf>
    <xf numFmtId="0" fontId="46" fillId="36" borderId="63" xfId="0" applyFont="1" applyFill="1" applyBorder="1" applyAlignment="1">
      <alignment/>
    </xf>
    <xf numFmtId="0" fontId="46" fillId="36" borderId="64" xfId="0" applyFont="1" applyFill="1" applyBorder="1" applyAlignment="1">
      <alignment/>
    </xf>
    <xf numFmtId="0" fontId="46" fillId="36" borderId="65" xfId="0" applyFont="1" applyFill="1" applyBorder="1" applyAlignment="1">
      <alignment/>
    </xf>
    <xf numFmtId="0" fontId="46" fillId="34" borderId="63" xfId="0" applyFont="1" applyFill="1" applyBorder="1" applyAlignment="1">
      <alignment/>
    </xf>
    <xf numFmtId="0" fontId="46" fillId="34" borderId="64" xfId="0" applyFont="1" applyFill="1" applyBorder="1" applyAlignment="1">
      <alignment/>
    </xf>
    <xf numFmtId="0" fontId="46" fillId="34" borderId="65" xfId="0" applyFont="1" applyFill="1" applyBorder="1" applyAlignment="1">
      <alignment/>
    </xf>
    <xf numFmtId="0" fontId="54" fillId="35" borderId="42" xfId="0" applyFont="1" applyFill="1" applyBorder="1" applyAlignment="1" applyProtection="1">
      <alignment horizontal="center"/>
      <protection hidden="1"/>
    </xf>
    <xf numFmtId="0" fontId="54" fillId="35" borderId="43" xfId="0" applyFont="1" applyFill="1" applyBorder="1" applyAlignment="1" applyProtection="1">
      <alignment horizontal="center"/>
      <protection hidden="1"/>
    </xf>
    <xf numFmtId="0" fontId="54" fillId="35" borderId="44" xfId="0" applyFont="1" applyFill="1" applyBorder="1" applyAlignment="1" applyProtection="1">
      <alignment horizontal="center"/>
      <protection hidden="1"/>
    </xf>
    <xf numFmtId="0" fontId="54" fillId="35" borderId="45" xfId="0" applyFont="1" applyFill="1" applyBorder="1" applyAlignment="1" applyProtection="1">
      <alignment horizontal="center"/>
      <protection hidden="1"/>
    </xf>
    <xf numFmtId="0" fontId="0" fillId="35" borderId="42" xfId="0" applyFill="1" applyBorder="1" applyAlignment="1" applyProtection="1">
      <alignment horizontal="center"/>
      <protection locked="0"/>
    </xf>
    <xf numFmtId="0" fontId="0" fillId="35" borderId="44" xfId="0" applyFill="1" applyBorder="1" applyAlignment="1" applyProtection="1">
      <alignment horizontal="center"/>
      <protection locked="0"/>
    </xf>
    <xf numFmtId="0" fontId="41" fillId="34" borderId="67" xfId="0" applyFont="1" applyFill="1" applyBorder="1" applyAlignment="1" applyProtection="1">
      <alignment horizontal="center" vertical="center" wrapText="1"/>
      <protection hidden="1"/>
    </xf>
    <xf numFmtId="0" fontId="41" fillId="34" borderId="47" xfId="0" applyFont="1" applyFill="1" applyBorder="1" applyAlignment="1" applyProtection="1">
      <alignment horizontal="center" vertical="center" wrapText="1"/>
      <protection hidden="1"/>
    </xf>
    <xf numFmtId="0" fontId="41" fillId="34" borderId="46" xfId="0" applyFont="1" applyFill="1" applyBorder="1" applyAlignment="1" applyProtection="1">
      <alignment horizontal="center" vertical="center" wrapText="1"/>
      <protection hidden="1"/>
    </xf>
    <xf numFmtId="0" fontId="41" fillId="34" borderId="39" xfId="0" applyFont="1" applyFill="1" applyBorder="1" applyAlignment="1" applyProtection="1">
      <alignment horizontal="center" vertical="center" wrapText="1"/>
      <protection hidden="1"/>
    </xf>
    <xf numFmtId="0" fontId="41" fillId="34" borderId="42" xfId="0" applyFont="1" applyFill="1" applyBorder="1" applyAlignment="1" applyProtection="1">
      <alignment horizontal="center" vertical="center" wrapText="1"/>
      <protection hidden="1"/>
    </xf>
    <xf numFmtId="0" fontId="41" fillId="34" borderId="43" xfId="0" applyFont="1" applyFill="1" applyBorder="1" applyAlignment="1" applyProtection="1">
      <alignment horizontal="center" vertical="center" wrapText="1"/>
      <protection hidden="1"/>
    </xf>
    <xf numFmtId="0" fontId="61" fillId="34" borderId="42" xfId="0" applyFont="1" applyFill="1" applyBorder="1" applyAlignment="1" applyProtection="1">
      <alignment horizontal="center" vertical="center"/>
      <protection hidden="1"/>
    </xf>
    <xf numFmtId="0" fontId="61" fillId="34" borderId="43" xfId="0" applyFont="1" applyFill="1" applyBorder="1" applyAlignment="1" applyProtection="1">
      <alignment horizontal="center" vertical="center"/>
      <protection hidden="1"/>
    </xf>
    <xf numFmtId="0" fontId="61" fillId="34" borderId="39" xfId="0" applyFont="1" applyFill="1" applyBorder="1" applyAlignment="1" applyProtection="1">
      <alignment horizontal="center" vertical="center"/>
      <protection hidden="1"/>
    </xf>
    <xf numFmtId="0" fontId="53" fillId="35" borderId="42" xfId="0" applyFont="1" applyFill="1" applyBorder="1" applyAlignment="1" applyProtection="1">
      <alignment horizontal="center"/>
      <protection hidden="1"/>
    </xf>
    <xf numFmtId="0" fontId="30" fillId="34" borderId="42" xfId="0" applyFont="1" applyFill="1" applyBorder="1" applyAlignment="1" applyProtection="1">
      <alignment wrapText="1" shrinkToFit="1"/>
      <protection hidden="1"/>
    </xf>
    <xf numFmtId="0" fontId="30" fillId="34" borderId="42" xfId="0" applyFont="1" applyFill="1" applyBorder="1" applyAlignment="1" applyProtection="1">
      <alignment vertical="center" wrapText="1"/>
      <protection hidden="1"/>
    </xf>
    <xf numFmtId="0" fontId="30" fillId="34" borderId="43" xfId="0" applyFont="1" applyFill="1" applyBorder="1" applyAlignment="1" applyProtection="1">
      <alignment wrapText="1" shrinkToFit="1"/>
      <protection hidden="1"/>
    </xf>
    <xf numFmtId="0" fontId="45" fillId="34" borderId="67" xfId="0" applyFont="1" applyFill="1" applyBorder="1" applyAlignment="1" applyProtection="1">
      <alignment horizontal="center" vertical="center" wrapText="1"/>
      <protection hidden="1"/>
    </xf>
    <xf numFmtId="0" fontId="45" fillId="34" borderId="47" xfId="0" applyFont="1" applyFill="1" applyBorder="1" applyAlignment="1" applyProtection="1">
      <alignment horizontal="center" vertical="center" wrapText="1"/>
      <protection hidden="1"/>
    </xf>
    <xf numFmtId="0" fontId="45" fillId="34" borderId="4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wrapText="1" shrinkToFit="1"/>
    </xf>
    <xf numFmtId="0" fontId="46" fillId="34" borderId="39" xfId="0" applyFont="1" applyFill="1" applyBorder="1" applyAlignment="1" applyProtection="1">
      <alignment horizontal="center" vertical="center"/>
      <protection hidden="1"/>
    </xf>
    <xf numFmtId="0" fontId="48" fillId="34" borderId="42" xfId="0" applyFont="1" applyFill="1" applyBorder="1" applyAlignment="1" applyProtection="1">
      <alignment vertical="center"/>
      <protection hidden="1"/>
    </xf>
    <xf numFmtId="0" fontId="48" fillId="34" borderId="68" xfId="0" applyFont="1" applyFill="1" applyBorder="1" applyAlignment="1" applyProtection="1">
      <alignment horizontal="center" vertical="center" wrapText="1" shrinkToFit="1"/>
      <protection hidden="1"/>
    </xf>
    <xf numFmtId="0" fontId="48" fillId="34" borderId="69" xfId="0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X18" sqref="X18"/>
    </sheetView>
  </sheetViews>
  <sheetFormatPr defaultColWidth="9.00390625" defaultRowHeight="12.75"/>
  <cols>
    <col min="1" max="1" width="4.75390625" style="1" customWidth="1"/>
    <col min="2" max="2" width="5.25390625" style="1" customWidth="1"/>
    <col min="3" max="3" width="6.00390625" style="0" customWidth="1"/>
    <col min="4" max="13" width="4.75390625" style="0" customWidth="1"/>
    <col min="15" max="23" width="5.75390625" style="0" customWidth="1"/>
  </cols>
  <sheetData>
    <row r="1" spans="1:29" ht="13.5" thickTop="1">
      <c r="A1" s="244" t="s">
        <v>87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6"/>
      <c r="N1" s="21"/>
      <c r="O1" s="238" t="s">
        <v>171</v>
      </c>
      <c r="P1" s="239"/>
      <c r="Q1" s="239"/>
      <c r="R1" s="239"/>
      <c r="S1" s="239"/>
      <c r="T1" s="239"/>
      <c r="U1" s="240"/>
      <c r="V1" s="21"/>
      <c r="W1" s="21"/>
      <c r="X1" s="21"/>
      <c r="Y1" s="21"/>
      <c r="Z1" s="21"/>
      <c r="AA1" s="21"/>
      <c r="AB1" s="21"/>
      <c r="AC1" s="21"/>
    </row>
    <row r="2" spans="1:29" ht="13.5" thickBot="1">
      <c r="A2" s="247" t="s">
        <v>79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21"/>
      <c r="O2" s="241"/>
      <c r="P2" s="242"/>
      <c r="Q2" s="242"/>
      <c r="R2" s="242"/>
      <c r="S2" s="242"/>
      <c r="T2" s="242"/>
      <c r="U2" s="243"/>
      <c r="V2" s="21"/>
      <c r="W2" s="21"/>
      <c r="X2" s="21"/>
      <c r="Y2" s="21"/>
      <c r="Z2" s="21"/>
      <c r="AA2" s="21"/>
      <c r="AB2" s="21"/>
      <c r="AC2" s="21"/>
    </row>
    <row r="3" spans="1:29" ht="12.75" customHeight="1" thickTop="1">
      <c r="A3" s="250" t="s">
        <v>105</v>
      </c>
      <c r="B3" s="234" t="s">
        <v>83</v>
      </c>
      <c r="C3" s="234" t="s">
        <v>117</v>
      </c>
      <c r="D3" s="234" t="s">
        <v>80</v>
      </c>
      <c r="E3" s="234" t="s">
        <v>52</v>
      </c>
      <c r="F3" s="234" t="s">
        <v>133</v>
      </c>
      <c r="G3" s="234" t="s">
        <v>130</v>
      </c>
      <c r="H3" s="236" t="s">
        <v>131</v>
      </c>
      <c r="I3" s="236" t="s">
        <v>132</v>
      </c>
      <c r="J3" s="234" t="s">
        <v>85</v>
      </c>
      <c r="K3" s="234" t="s">
        <v>86</v>
      </c>
      <c r="L3" s="236" t="s">
        <v>81</v>
      </c>
      <c r="M3" s="234" t="s">
        <v>58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69.75" customHeight="1">
      <c r="A4" s="251"/>
      <c r="B4" s="235"/>
      <c r="C4" s="235"/>
      <c r="D4" s="235"/>
      <c r="E4" s="235"/>
      <c r="F4" s="235"/>
      <c r="G4" s="235"/>
      <c r="H4" s="237"/>
      <c r="I4" s="237"/>
      <c r="J4" s="235"/>
      <c r="K4" s="235"/>
      <c r="L4" s="237"/>
      <c r="M4" s="235"/>
      <c r="N4" s="21"/>
      <c r="O4" s="146" t="s">
        <v>116</v>
      </c>
      <c r="P4" s="146" t="s">
        <v>153</v>
      </c>
      <c r="Q4" s="147" t="s">
        <v>52</v>
      </c>
      <c r="R4" s="147" t="s">
        <v>134</v>
      </c>
      <c r="S4" s="147" t="s">
        <v>135</v>
      </c>
      <c r="T4" s="147" t="s">
        <v>85</v>
      </c>
      <c r="U4" s="147" t="s">
        <v>86</v>
      </c>
      <c r="V4" s="147" t="s">
        <v>58</v>
      </c>
      <c r="W4" s="205" t="s">
        <v>154</v>
      </c>
      <c r="X4" s="21"/>
      <c r="Y4" s="21"/>
      <c r="Z4" s="21"/>
      <c r="AA4" s="21"/>
      <c r="AB4" s="21"/>
      <c r="AC4" s="21"/>
    </row>
    <row r="5" spans="1:29" ht="12.75" customHeight="1">
      <c r="A5" s="153">
        <v>1</v>
      </c>
      <c r="B5" s="133">
        <v>33.9</v>
      </c>
      <c r="C5" s="98">
        <v>6.3</v>
      </c>
      <c r="D5" s="135">
        <v>-4</v>
      </c>
      <c r="E5" s="139"/>
      <c r="F5" s="140">
        <v>5</v>
      </c>
      <c r="G5" s="139"/>
      <c r="H5" s="140"/>
      <c r="I5" s="139"/>
      <c r="J5" s="140"/>
      <c r="K5" s="139"/>
      <c r="L5" s="140"/>
      <c r="M5" s="139">
        <v>1</v>
      </c>
      <c r="N5" s="21"/>
      <c r="O5" s="148">
        <v>1</v>
      </c>
      <c r="P5" s="207"/>
      <c r="Q5" s="149" t="str">
        <f>IF(ISBLANK(E5)," ",E5)</f>
        <v> </v>
      </c>
      <c r="R5" s="150">
        <f>IF(ISBLANK(F5)," ",(IF(ISBLANK(P5),F5,P5*F5)))</f>
        <v>5</v>
      </c>
      <c r="S5" s="151" t="str">
        <f>IF(ISBLANK(G5)," ",(IF(ISBLANK(P5),G5,P5*G5)))</f>
        <v> </v>
      </c>
      <c r="T5" s="150" t="str">
        <f>IF(ISBLANK(J5)," ",(IF(ISBLANK(P5),J5,P5*J5)))</f>
        <v> </v>
      </c>
      <c r="U5" s="151" t="str">
        <f>IF(ISBLANK(K5)," ",(IF(ISBLANK(P5),K5,P5*K5)))</f>
        <v> </v>
      </c>
      <c r="V5" s="150">
        <f>IF(ISBLANK(M5)," ",(IF(ISBLANK(P5),M5,P5*M5)))</f>
        <v>1</v>
      </c>
      <c r="W5" s="206">
        <f aca="true" t="shared" si="0" ref="W5:W47">IF(ISBLANK(C5)," ",(IF(ISBLANK(P5),C5,P5*C5)))</f>
        <v>6.3</v>
      </c>
      <c r="X5" s="21"/>
      <c r="Y5" s="21"/>
      <c r="Z5" s="21"/>
      <c r="AA5" s="21"/>
      <c r="AB5" s="21"/>
      <c r="AC5" s="21"/>
    </row>
    <row r="6" spans="1:29" ht="12.75" customHeight="1">
      <c r="A6" s="154">
        <v>2</v>
      </c>
      <c r="B6" s="99">
        <v>14</v>
      </c>
      <c r="C6" s="100">
        <v>9.25</v>
      </c>
      <c r="D6" s="136">
        <v>-0.9</v>
      </c>
      <c r="E6" s="141">
        <v>1</v>
      </c>
      <c r="F6" s="142">
        <v>5</v>
      </c>
      <c r="G6" s="141"/>
      <c r="H6" s="142"/>
      <c r="I6" s="141"/>
      <c r="J6" s="142"/>
      <c r="K6" s="141">
        <v>1</v>
      </c>
      <c r="L6" s="142"/>
      <c r="M6" s="141"/>
      <c r="N6" s="21"/>
      <c r="O6" s="148">
        <v>2</v>
      </c>
      <c r="P6" s="207"/>
      <c r="Q6" s="149">
        <f aca="true" t="shared" si="1" ref="Q6:Q47">IF(ISBLANK(E6)," ",E6)</f>
        <v>1</v>
      </c>
      <c r="R6" s="150">
        <f aca="true" t="shared" si="2" ref="R6:R47">IF(ISBLANK(F6)," ",(IF(ISBLANK(P6),F6,P6*F6)))</f>
        <v>5</v>
      </c>
      <c r="S6" s="151" t="str">
        <f aca="true" t="shared" si="3" ref="S6:S47">IF(ISBLANK(G6)," ",(IF(ISBLANK(P6),G6,P6*G6)))</f>
        <v> </v>
      </c>
      <c r="T6" s="150" t="str">
        <f aca="true" t="shared" si="4" ref="T6:T47">IF(ISBLANK(J6)," ",(IF(ISBLANK(P6),J6,P6*J6)))</f>
        <v> </v>
      </c>
      <c r="U6" s="151">
        <f aca="true" t="shared" si="5" ref="U6:U47">IF(ISBLANK(K6)," ",(IF(ISBLANK(P6),K6,P6*K6)))</f>
        <v>1</v>
      </c>
      <c r="V6" s="150" t="str">
        <f aca="true" t="shared" si="6" ref="V6:V47">IF(ISBLANK(M6)," ",(IF(ISBLANK(P6),M6,P6*M6)))</f>
        <v> </v>
      </c>
      <c r="W6" s="206">
        <f t="shared" si="0"/>
        <v>9.25</v>
      </c>
      <c r="X6" s="232" t="s">
        <v>118</v>
      </c>
      <c r="Y6" s="233"/>
      <c r="Z6" s="233"/>
      <c r="AA6" s="152">
        <f>SUM(Q$5:Q$47)</f>
        <v>20</v>
      </c>
      <c r="AB6" s="21"/>
      <c r="AC6" s="21"/>
    </row>
    <row r="7" spans="1:29" ht="12.75" customHeight="1">
      <c r="A7" s="154">
        <v>3</v>
      </c>
      <c r="B7" s="99">
        <v>24.5</v>
      </c>
      <c r="C7" s="100">
        <v>6</v>
      </c>
      <c r="D7" s="136">
        <v>-1.2</v>
      </c>
      <c r="E7" s="141">
        <v>1</v>
      </c>
      <c r="F7" s="142">
        <v>1</v>
      </c>
      <c r="G7" s="141">
        <v>2</v>
      </c>
      <c r="H7" s="142"/>
      <c r="I7" s="141"/>
      <c r="J7" s="142">
        <v>1</v>
      </c>
      <c r="K7" s="141"/>
      <c r="L7" s="142"/>
      <c r="M7" s="141"/>
      <c r="N7" s="21"/>
      <c r="O7" s="148">
        <v>3</v>
      </c>
      <c r="P7" s="207"/>
      <c r="Q7" s="149">
        <f t="shared" si="1"/>
        <v>1</v>
      </c>
      <c r="R7" s="150">
        <f t="shared" si="2"/>
        <v>1</v>
      </c>
      <c r="S7" s="151">
        <f t="shared" si="3"/>
        <v>2</v>
      </c>
      <c r="T7" s="150">
        <f t="shared" si="4"/>
        <v>1</v>
      </c>
      <c r="U7" s="151" t="str">
        <f t="shared" si="5"/>
        <v> </v>
      </c>
      <c r="V7" s="150" t="str">
        <f t="shared" si="6"/>
        <v> </v>
      </c>
      <c r="W7" s="206">
        <f t="shared" si="0"/>
        <v>6</v>
      </c>
      <c r="X7" s="232" t="s">
        <v>119</v>
      </c>
      <c r="Y7" s="233"/>
      <c r="Z7" s="233"/>
      <c r="AA7" s="152">
        <f>SUM(R$5:R$47)</f>
        <v>68</v>
      </c>
      <c r="AB7" s="21"/>
      <c r="AC7" s="21"/>
    </row>
    <row r="8" spans="1:29" ht="12.75" customHeight="1">
      <c r="A8" s="154">
        <v>4</v>
      </c>
      <c r="B8" s="99">
        <v>22.5</v>
      </c>
      <c r="C8" s="100">
        <v>2.4</v>
      </c>
      <c r="D8" s="136">
        <v>0</v>
      </c>
      <c r="E8" s="141"/>
      <c r="F8" s="142"/>
      <c r="G8" s="141"/>
      <c r="H8" s="142"/>
      <c r="I8" s="141"/>
      <c r="J8" s="142">
        <v>1</v>
      </c>
      <c r="K8" s="141"/>
      <c r="L8" s="142"/>
      <c r="M8" s="141"/>
      <c r="N8" s="21"/>
      <c r="O8" s="148">
        <v>4</v>
      </c>
      <c r="P8" s="207"/>
      <c r="Q8" s="149" t="str">
        <f t="shared" si="1"/>
        <v> </v>
      </c>
      <c r="R8" s="150" t="str">
        <f t="shared" si="2"/>
        <v> </v>
      </c>
      <c r="S8" s="151" t="str">
        <f t="shared" si="3"/>
        <v> </v>
      </c>
      <c r="T8" s="150">
        <f t="shared" si="4"/>
        <v>1</v>
      </c>
      <c r="U8" s="151" t="str">
        <f t="shared" si="5"/>
        <v> </v>
      </c>
      <c r="V8" s="150" t="str">
        <f t="shared" si="6"/>
        <v> </v>
      </c>
      <c r="W8" s="206">
        <f t="shared" si="0"/>
        <v>2.4</v>
      </c>
      <c r="X8" s="232" t="s">
        <v>120</v>
      </c>
      <c r="Y8" s="233"/>
      <c r="Z8" s="233"/>
      <c r="AA8" s="152">
        <f>SUM(S$5:S$47)</f>
        <v>2</v>
      </c>
      <c r="AB8" s="21"/>
      <c r="AC8" s="21"/>
    </row>
    <row r="9" spans="1:27" ht="12.75" customHeight="1">
      <c r="A9" s="154">
        <v>5</v>
      </c>
      <c r="B9" s="99">
        <v>20.5</v>
      </c>
      <c r="C9" s="100">
        <v>3.4</v>
      </c>
      <c r="D9" s="136">
        <v>-3</v>
      </c>
      <c r="E9" s="141"/>
      <c r="F9" s="142">
        <v>1</v>
      </c>
      <c r="G9" s="141"/>
      <c r="H9" s="142"/>
      <c r="I9" s="141"/>
      <c r="J9" s="142">
        <v>1</v>
      </c>
      <c r="K9" s="141"/>
      <c r="L9" s="142"/>
      <c r="M9" s="141"/>
      <c r="O9" s="148">
        <v>5</v>
      </c>
      <c r="P9" s="207"/>
      <c r="Q9" s="149" t="str">
        <f t="shared" si="1"/>
        <v> </v>
      </c>
      <c r="R9" s="150">
        <f t="shared" si="2"/>
        <v>1</v>
      </c>
      <c r="S9" s="151" t="str">
        <f t="shared" si="3"/>
        <v> </v>
      </c>
      <c r="T9" s="150">
        <f t="shared" si="4"/>
        <v>1</v>
      </c>
      <c r="U9" s="151" t="str">
        <f t="shared" si="5"/>
        <v> </v>
      </c>
      <c r="V9" s="150" t="str">
        <f t="shared" si="6"/>
        <v> </v>
      </c>
      <c r="W9" s="206">
        <f t="shared" si="0"/>
        <v>3.4</v>
      </c>
      <c r="X9" s="232" t="s">
        <v>121</v>
      </c>
      <c r="Y9" s="233"/>
      <c r="Z9" s="233"/>
      <c r="AA9" s="152">
        <f>SUM(T$5:T$47)</f>
        <v>20</v>
      </c>
    </row>
    <row r="10" spans="1:27" ht="12.75" customHeight="1">
      <c r="A10" s="154">
        <v>6</v>
      </c>
      <c r="B10" s="99">
        <v>16.5</v>
      </c>
      <c r="C10" s="100">
        <v>3</v>
      </c>
      <c r="D10" s="136">
        <v>-3</v>
      </c>
      <c r="E10" s="141">
        <v>1</v>
      </c>
      <c r="F10" s="142"/>
      <c r="G10" s="141"/>
      <c r="H10" s="142"/>
      <c r="I10" s="141"/>
      <c r="J10" s="142">
        <v>1</v>
      </c>
      <c r="K10" s="141"/>
      <c r="L10" s="142"/>
      <c r="M10" s="141"/>
      <c r="O10" s="148">
        <v>6</v>
      </c>
      <c r="P10" s="207"/>
      <c r="Q10" s="149">
        <f t="shared" si="1"/>
        <v>1</v>
      </c>
      <c r="R10" s="150" t="str">
        <f t="shared" si="2"/>
        <v> </v>
      </c>
      <c r="S10" s="151" t="str">
        <f t="shared" si="3"/>
        <v> </v>
      </c>
      <c r="T10" s="150">
        <f t="shared" si="4"/>
        <v>1</v>
      </c>
      <c r="U10" s="151" t="str">
        <f t="shared" si="5"/>
        <v> </v>
      </c>
      <c r="V10" s="150" t="str">
        <f t="shared" si="6"/>
        <v> </v>
      </c>
      <c r="W10" s="206">
        <f t="shared" si="0"/>
        <v>3</v>
      </c>
      <c r="X10" s="232" t="s">
        <v>122</v>
      </c>
      <c r="Y10" s="233"/>
      <c r="Z10" s="233"/>
      <c r="AA10" s="152">
        <f>SUM(U$5:U$47)</f>
        <v>19</v>
      </c>
    </row>
    <row r="11" spans="1:27" ht="12.75" customHeight="1">
      <c r="A11" s="154">
        <v>7</v>
      </c>
      <c r="B11" s="99">
        <v>11.8</v>
      </c>
      <c r="C11" s="100">
        <v>3</v>
      </c>
      <c r="D11" s="136">
        <v>-3</v>
      </c>
      <c r="E11" s="141">
        <v>1</v>
      </c>
      <c r="F11" s="142"/>
      <c r="G11" s="141"/>
      <c r="H11" s="142"/>
      <c r="I11" s="141"/>
      <c r="J11" s="142">
        <v>1</v>
      </c>
      <c r="K11" s="141"/>
      <c r="L11" s="142"/>
      <c r="M11" s="141"/>
      <c r="O11" s="148">
        <v>7</v>
      </c>
      <c r="P11" s="207"/>
      <c r="Q11" s="149">
        <f t="shared" si="1"/>
        <v>1</v>
      </c>
      <c r="R11" s="150" t="str">
        <f t="shared" si="2"/>
        <v> </v>
      </c>
      <c r="S11" s="151" t="str">
        <f t="shared" si="3"/>
        <v> </v>
      </c>
      <c r="T11" s="150">
        <f t="shared" si="4"/>
        <v>1</v>
      </c>
      <c r="U11" s="151" t="str">
        <f t="shared" si="5"/>
        <v> </v>
      </c>
      <c r="V11" s="150" t="str">
        <f t="shared" si="6"/>
        <v> </v>
      </c>
      <c r="W11" s="206">
        <f t="shared" si="0"/>
        <v>3</v>
      </c>
      <c r="X11" s="232" t="s">
        <v>155</v>
      </c>
      <c r="Y11" s="233"/>
      <c r="Z11" s="233"/>
      <c r="AA11" s="152">
        <f>SUM(V$5:V$47)</f>
        <v>29</v>
      </c>
    </row>
    <row r="12" spans="1:26" ht="12.75" customHeight="1">
      <c r="A12" s="154">
        <v>8</v>
      </c>
      <c r="B12" s="99">
        <v>7</v>
      </c>
      <c r="C12" s="100">
        <v>3</v>
      </c>
      <c r="D12" s="136">
        <v>-3</v>
      </c>
      <c r="E12" s="141"/>
      <c r="F12" s="142"/>
      <c r="G12" s="141"/>
      <c r="H12" s="142"/>
      <c r="I12" s="141"/>
      <c r="J12" s="142">
        <v>1</v>
      </c>
      <c r="K12" s="141"/>
      <c r="L12" s="142"/>
      <c r="M12" s="141"/>
      <c r="O12" s="148">
        <v>8</v>
      </c>
      <c r="P12" s="207"/>
      <c r="Q12" s="149" t="str">
        <f t="shared" si="1"/>
        <v> </v>
      </c>
      <c r="R12" s="150" t="str">
        <f t="shared" si="2"/>
        <v> </v>
      </c>
      <c r="S12" s="151" t="str">
        <f t="shared" si="3"/>
        <v> </v>
      </c>
      <c r="T12" s="150">
        <f t="shared" si="4"/>
        <v>1</v>
      </c>
      <c r="U12" s="151" t="str">
        <f t="shared" si="5"/>
        <v> </v>
      </c>
      <c r="V12" s="150" t="str">
        <f t="shared" si="6"/>
        <v> </v>
      </c>
      <c r="W12" s="206">
        <f t="shared" si="0"/>
        <v>3</v>
      </c>
      <c r="X12" s="21"/>
      <c r="Y12" s="21"/>
      <c r="Z12" s="21"/>
    </row>
    <row r="13" spans="1:23" ht="12.75" customHeight="1">
      <c r="A13" s="154">
        <v>9</v>
      </c>
      <c r="B13" s="99">
        <v>3.5</v>
      </c>
      <c r="C13" s="100">
        <v>0.3</v>
      </c>
      <c r="D13" s="136">
        <v>0.2</v>
      </c>
      <c r="E13" s="141">
        <v>1</v>
      </c>
      <c r="F13" s="142">
        <v>1</v>
      </c>
      <c r="G13" s="141"/>
      <c r="H13" s="142"/>
      <c r="I13" s="141"/>
      <c r="J13" s="142"/>
      <c r="K13" s="141">
        <v>1</v>
      </c>
      <c r="L13" s="142"/>
      <c r="M13" s="141">
        <v>1</v>
      </c>
      <c r="O13" s="148">
        <v>9</v>
      </c>
      <c r="P13" s="207">
        <v>2</v>
      </c>
      <c r="Q13" s="149">
        <f t="shared" si="1"/>
        <v>1</v>
      </c>
      <c r="R13" s="150">
        <f t="shared" si="2"/>
        <v>2</v>
      </c>
      <c r="S13" s="151" t="str">
        <f t="shared" si="3"/>
        <v> </v>
      </c>
      <c r="T13" s="150" t="str">
        <f t="shared" si="4"/>
        <v> </v>
      </c>
      <c r="U13" s="151">
        <f t="shared" si="5"/>
        <v>2</v>
      </c>
      <c r="V13" s="150">
        <f t="shared" si="6"/>
        <v>2</v>
      </c>
      <c r="W13" s="206">
        <f t="shared" si="0"/>
        <v>0.6</v>
      </c>
    </row>
    <row r="14" spans="1:23" ht="12.75" customHeight="1">
      <c r="A14" s="154">
        <v>10</v>
      </c>
      <c r="B14" s="99">
        <v>3.5</v>
      </c>
      <c r="C14" s="100">
        <v>0.5</v>
      </c>
      <c r="D14" s="136">
        <v>0</v>
      </c>
      <c r="E14" s="141">
        <v>1</v>
      </c>
      <c r="F14" s="142"/>
      <c r="G14" s="141"/>
      <c r="H14" s="142"/>
      <c r="I14" s="141"/>
      <c r="J14" s="142"/>
      <c r="K14" s="141">
        <v>1</v>
      </c>
      <c r="L14" s="142"/>
      <c r="M14" s="141">
        <v>1</v>
      </c>
      <c r="O14" s="148">
        <v>10</v>
      </c>
      <c r="P14" s="207">
        <v>4</v>
      </c>
      <c r="Q14" s="149">
        <f t="shared" si="1"/>
        <v>1</v>
      </c>
      <c r="R14" s="150" t="str">
        <f t="shared" si="2"/>
        <v> </v>
      </c>
      <c r="S14" s="151" t="str">
        <f t="shared" si="3"/>
        <v> </v>
      </c>
      <c r="T14" s="150" t="str">
        <f t="shared" si="4"/>
        <v> </v>
      </c>
      <c r="U14" s="151">
        <f t="shared" si="5"/>
        <v>4</v>
      </c>
      <c r="V14" s="150">
        <f t="shared" si="6"/>
        <v>4</v>
      </c>
      <c r="W14" s="206">
        <f t="shared" si="0"/>
        <v>2</v>
      </c>
    </row>
    <row r="15" spans="1:23" ht="12.75" customHeight="1">
      <c r="A15" s="154">
        <v>11</v>
      </c>
      <c r="B15" s="99">
        <v>3.5</v>
      </c>
      <c r="C15" s="100">
        <v>0.15</v>
      </c>
      <c r="D15" s="136">
        <v>0</v>
      </c>
      <c r="E15" s="141">
        <v>1</v>
      </c>
      <c r="F15" s="142"/>
      <c r="G15" s="141"/>
      <c r="H15" s="142"/>
      <c r="I15" s="141"/>
      <c r="J15" s="142"/>
      <c r="K15" s="141">
        <v>1</v>
      </c>
      <c r="L15" s="142"/>
      <c r="M15" s="141">
        <v>1</v>
      </c>
      <c r="O15" s="148">
        <v>11</v>
      </c>
      <c r="P15" s="207">
        <v>4</v>
      </c>
      <c r="Q15" s="149">
        <f t="shared" si="1"/>
        <v>1</v>
      </c>
      <c r="R15" s="150" t="str">
        <f t="shared" si="2"/>
        <v> </v>
      </c>
      <c r="S15" s="151" t="str">
        <f t="shared" si="3"/>
        <v> </v>
      </c>
      <c r="T15" s="150" t="str">
        <f t="shared" si="4"/>
        <v> </v>
      </c>
      <c r="U15" s="151">
        <f t="shared" si="5"/>
        <v>4</v>
      </c>
      <c r="V15" s="150">
        <f t="shared" si="6"/>
        <v>4</v>
      </c>
      <c r="W15" s="206">
        <f t="shared" si="0"/>
        <v>0.6</v>
      </c>
    </row>
    <row r="16" spans="1:23" ht="12.75" customHeight="1">
      <c r="A16" s="154">
        <v>12</v>
      </c>
      <c r="B16" s="99">
        <v>3.5</v>
      </c>
      <c r="C16" s="134">
        <v>0.5</v>
      </c>
      <c r="D16" s="136">
        <v>0</v>
      </c>
      <c r="E16" s="141"/>
      <c r="F16" s="142">
        <v>3</v>
      </c>
      <c r="G16" s="141"/>
      <c r="H16" s="142"/>
      <c r="I16" s="141"/>
      <c r="J16" s="142"/>
      <c r="K16" s="141"/>
      <c r="L16" s="142"/>
      <c r="M16" s="141"/>
      <c r="O16" s="148">
        <v>12</v>
      </c>
      <c r="P16" s="207"/>
      <c r="Q16" s="149" t="str">
        <f t="shared" si="1"/>
        <v> </v>
      </c>
      <c r="R16" s="150">
        <f t="shared" si="2"/>
        <v>3</v>
      </c>
      <c r="S16" s="151" t="str">
        <f t="shared" si="3"/>
        <v> </v>
      </c>
      <c r="T16" s="150" t="str">
        <f t="shared" si="4"/>
        <v> </v>
      </c>
      <c r="U16" s="151" t="str">
        <f t="shared" si="5"/>
        <v> </v>
      </c>
      <c r="V16" s="150" t="str">
        <f t="shared" si="6"/>
        <v> </v>
      </c>
      <c r="W16" s="206">
        <f t="shared" si="0"/>
        <v>0.5</v>
      </c>
    </row>
    <row r="17" spans="1:23" ht="12.75" customHeight="1">
      <c r="A17" s="154">
        <v>13</v>
      </c>
      <c r="B17" s="99">
        <v>2.5</v>
      </c>
      <c r="C17" s="134">
        <v>9.4</v>
      </c>
      <c r="D17" s="136">
        <v>0.8</v>
      </c>
      <c r="E17" s="141">
        <v>1</v>
      </c>
      <c r="F17" s="142">
        <v>2</v>
      </c>
      <c r="G17" s="141"/>
      <c r="H17" s="142"/>
      <c r="I17" s="141"/>
      <c r="J17" s="142">
        <v>1</v>
      </c>
      <c r="K17" s="141"/>
      <c r="L17" s="142"/>
      <c r="M17" s="141">
        <v>1</v>
      </c>
      <c r="O17" s="148">
        <v>13</v>
      </c>
      <c r="P17" s="207"/>
      <c r="Q17" s="149">
        <f t="shared" si="1"/>
        <v>1</v>
      </c>
      <c r="R17" s="150">
        <f t="shared" si="2"/>
        <v>2</v>
      </c>
      <c r="S17" s="151" t="str">
        <f t="shared" si="3"/>
        <v> </v>
      </c>
      <c r="T17" s="150">
        <f t="shared" si="4"/>
        <v>1</v>
      </c>
      <c r="U17" s="151" t="str">
        <f t="shared" si="5"/>
        <v> </v>
      </c>
      <c r="V17" s="150">
        <f t="shared" si="6"/>
        <v>1</v>
      </c>
      <c r="W17" s="206">
        <f t="shared" si="0"/>
        <v>9.4</v>
      </c>
    </row>
    <row r="18" spans="1:23" ht="12.75" customHeight="1">
      <c r="A18" s="154">
        <v>14</v>
      </c>
      <c r="B18" s="99">
        <v>1.6</v>
      </c>
      <c r="C18" s="134">
        <v>10.9</v>
      </c>
      <c r="D18" s="136">
        <v>1</v>
      </c>
      <c r="E18" s="141">
        <v>1</v>
      </c>
      <c r="F18" s="142">
        <v>5</v>
      </c>
      <c r="G18" s="141"/>
      <c r="H18" s="142"/>
      <c r="I18" s="141"/>
      <c r="J18" s="142"/>
      <c r="K18" s="141">
        <v>1</v>
      </c>
      <c r="L18" s="142"/>
      <c r="M18" s="141">
        <v>1</v>
      </c>
      <c r="O18" s="148">
        <v>14</v>
      </c>
      <c r="P18" s="207"/>
      <c r="Q18" s="149">
        <f t="shared" si="1"/>
        <v>1</v>
      </c>
      <c r="R18" s="150">
        <f t="shared" si="2"/>
        <v>5</v>
      </c>
      <c r="S18" s="151" t="str">
        <f t="shared" si="3"/>
        <v> </v>
      </c>
      <c r="T18" s="150" t="str">
        <f t="shared" si="4"/>
        <v> </v>
      </c>
      <c r="U18" s="151">
        <f t="shared" si="5"/>
        <v>1</v>
      </c>
      <c r="V18" s="150">
        <f t="shared" si="6"/>
        <v>1</v>
      </c>
      <c r="W18" s="206">
        <f t="shared" si="0"/>
        <v>10.9</v>
      </c>
    </row>
    <row r="19" spans="1:23" ht="12.75" customHeight="1">
      <c r="A19" s="154">
        <v>15</v>
      </c>
      <c r="B19" s="99">
        <v>3.5</v>
      </c>
      <c r="C19" s="134">
        <v>1.1</v>
      </c>
      <c r="D19" s="136">
        <v>0</v>
      </c>
      <c r="E19" s="141"/>
      <c r="F19" s="142">
        <v>2</v>
      </c>
      <c r="G19" s="141"/>
      <c r="H19" s="142"/>
      <c r="I19" s="141"/>
      <c r="J19" s="142"/>
      <c r="K19" s="141"/>
      <c r="L19" s="142"/>
      <c r="M19" s="141"/>
      <c r="O19" s="148">
        <v>15</v>
      </c>
      <c r="P19" s="207">
        <v>2</v>
      </c>
      <c r="Q19" s="149" t="str">
        <f t="shared" si="1"/>
        <v> </v>
      </c>
      <c r="R19" s="150">
        <f t="shared" si="2"/>
        <v>4</v>
      </c>
      <c r="S19" s="151" t="str">
        <f t="shared" si="3"/>
        <v> </v>
      </c>
      <c r="T19" s="150" t="str">
        <f t="shared" si="4"/>
        <v> </v>
      </c>
      <c r="U19" s="151" t="str">
        <f t="shared" si="5"/>
        <v> </v>
      </c>
      <c r="V19" s="150" t="str">
        <f t="shared" si="6"/>
        <v> </v>
      </c>
      <c r="W19" s="206">
        <f t="shared" si="0"/>
        <v>2.2</v>
      </c>
    </row>
    <row r="20" spans="1:23" ht="12.75" customHeight="1">
      <c r="A20" s="154">
        <v>16</v>
      </c>
      <c r="B20" s="99">
        <v>2.5</v>
      </c>
      <c r="C20" s="134">
        <v>10.6</v>
      </c>
      <c r="D20" s="136">
        <v>0.8</v>
      </c>
      <c r="E20" s="141">
        <v>1</v>
      </c>
      <c r="F20" s="142">
        <v>3</v>
      </c>
      <c r="G20" s="141"/>
      <c r="H20" s="142"/>
      <c r="I20" s="141"/>
      <c r="J20" s="142"/>
      <c r="K20" s="141">
        <v>1</v>
      </c>
      <c r="L20" s="142"/>
      <c r="M20" s="141">
        <v>1</v>
      </c>
      <c r="O20" s="148">
        <v>16</v>
      </c>
      <c r="P20" s="207">
        <v>2</v>
      </c>
      <c r="Q20" s="149">
        <f t="shared" si="1"/>
        <v>1</v>
      </c>
      <c r="R20" s="150">
        <f t="shared" si="2"/>
        <v>6</v>
      </c>
      <c r="S20" s="151" t="str">
        <f t="shared" si="3"/>
        <v> </v>
      </c>
      <c r="T20" s="150" t="str">
        <f t="shared" si="4"/>
        <v> </v>
      </c>
      <c r="U20" s="151">
        <f t="shared" si="5"/>
        <v>2</v>
      </c>
      <c r="V20" s="150">
        <f t="shared" si="6"/>
        <v>2</v>
      </c>
      <c r="W20" s="206">
        <f t="shared" si="0"/>
        <v>21.2</v>
      </c>
    </row>
    <row r="21" spans="1:23" ht="12.75" customHeight="1">
      <c r="A21" s="154">
        <v>17</v>
      </c>
      <c r="B21" s="99">
        <v>1.6</v>
      </c>
      <c r="C21" s="134">
        <v>8.9</v>
      </c>
      <c r="D21" s="136">
        <v>1</v>
      </c>
      <c r="E21" s="141">
        <v>1</v>
      </c>
      <c r="F21" s="142">
        <v>3</v>
      </c>
      <c r="G21" s="141"/>
      <c r="H21" s="142"/>
      <c r="I21" s="141"/>
      <c r="J21" s="142">
        <v>1</v>
      </c>
      <c r="K21" s="141"/>
      <c r="L21" s="142"/>
      <c r="M21" s="141">
        <v>1</v>
      </c>
      <c r="O21" s="148">
        <v>17</v>
      </c>
      <c r="P21" s="207"/>
      <c r="Q21" s="149">
        <f t="shared" si="1"/>
        <v>1</v>
      </c>
      <c r="R21" s="150">
        <f t="shared" si="2"/>
        <v>3</v>
      </c>
      <c r="S21" s="151" t="str">
        <f t="shared" si="3"/>
        <v> </v>
      </c>
      <c r="T21" s="150">
        <f t="shared" si="4"/>
        <v>1</v>
      </c>
      <c r="U21" s="151" t="str">
        <f t="shared" si="5"/>
        <v> </v>
      </c>
      <c r="V21" s="150">
        <f t="shared" si="6"/>
        <v>1</v>
      </c>
      <c r="W21" s="206">
        <f t="shared" si="0"/>
        <v>8.9</v>
      </c>
    </row>
    <row r="22" spans="1:23" ht="12.75" customHeight="1">
      <c r="A22" s="154">
        <v>18</v>
      </c>
      <c r="B22" s="99">
        <v>3.5</v>
      </c>
      <c r="C22" s="134">
        <v>7.85</v>
      </c>
      <c r="D22" s="136">
        <v>0</v>
      </c>
      <c r="E22" s="141"/>
      <c r="F22" s="142">
        <v>6</v>
      </c>
      <c r="G22" s="141"/>
      <c r="H22" s="142"/>
      <c r="I22" s="141"/>
      <c r="J22" s="142"/>
      <c r="K22" s="141"/>
      <c r="L22" s="142"/>
      <c r="M22" s="141"/>
      <c r="O22" s="148">
        <v>18</v>
      </c>
      <c r="P22" s="207"/>
      <c r="Q22" s="149" t="str">
        <f t="shared" si="1"/>
        <v> </v>
      </c>
      <c r="R22" s="150">
        <f t="shared" si="2"/>
        <v>6</v>
      </c>
      <c r="S22" s="151" t="str">
        <f t="shared" si="3"/>
        <v> </v>
      </c>
      <c r="T22" s="150" t="str">
        <f t="shared" si="4"/>
        <v> </v>
      </c>
      <c r="U22" s="151" t="str">
        <f t="shared" si="5"/>
        <v> </v>
      </c>
      <c r="V22" s="150" t="str">
        <f t="shared" si="6"/>
        <v> </v>
      </c>
      <c r="W22" s="206">
        <f t="shared" si="0"/>
        <v>7.85</v>
      </c>
    </row>
    <row r="23" spans="1:23" ht="12.75" customHeight="1">
      <c r="A23" s="154">
        <v>19</v>
      </c>
      <c r="B23" s="99">
        <v>2.5</v>
      </c>
      <c r="C23" s="134">
        <v>6.2</v>
      </c>
      <c r="D23" s="137">
        <v>0.8</v>
      </c>
      <c r="E23" s="143">
        <v>1</v>
      </c>
      <c r="F23" s="142">
        <v>2</v>
      </c>
      <c r="G23" s="141"/>
      <c r="H23" s="142"/>
      <c r="I23" s="141"/>
      <c r="J23" s="142">
        <v>1</v>
      </c>
      <c r="K23" s="141"/>
      <c r="L23" s="142"/>
      <c r="M23" s="141">
        <v>1</v>
      </c>
      <c r="O23" s="148">
        <v>19</v>
      </c>
      <c r="P23" s="207"/>
      <c r="Q23" s="149">
        <f t="shared" si="1"/>
        <v>1</v>
      </c>
      <c r="R23" s="150">
        <f t="shared" si="2"/>
        <v>2</v>
      </c>
      <c r="S23" s="151" t="str">
        <f t="shared" si="3"/>
        <v> </v>
      </c>
      <c r="T23" s="150">
        <f t="shared" si="4"/>
        <v>1</v>
      </c>
      <c r="U23" s="151" t="str">
        <f t="shared" si="5"/>
        <v> </v>
      </c>
      <c r="V23" s="150">
        <f t="shared" si="6"/>
        <v>1</v>
      </c>
      <c r="W23" s="206">
        <f t="shared" si="0"/>
        <v>6.2</v>
      </c>
    </row>
    <row r="24" spans="1:23" ht="12.75" customHeight="1">
      <c r="A24" s="154">
        <v>20</v>
      </c>
      <c r="B24" s="99">
        <v>1.6</v>
      </c>
      <c r="C24" s="134">
        <v>5.4</v>
      </c>
      <c r="D24" s="137">
        <v>0.8</v>
      </c>
      <c r="E24" s="143">
        <v>1</v>
      </c>
      <c r="F24" s="142">
        <v>4</v>
      </c>
      <c r="G24" s="141"/>
      <c r="H24" s="142"/>
      <c r="I24" s="141"/>
      <c r="J24" s="142"/>
      <c r="K24" s="141">
        <v>1</v>
      </c>
      <c r="L24" s="142"/>
      <c r="M24" s="141">
        <v>1</v>
      </c>
      <c r="O24" s="148">
        <v>20</v>
      </c>
      <c r="P24" s="207"/>
      <c r="Q24" s="149">
        <f t="shared" si="1"/>
        <v>1</v>
      </c>
      <c r="R24" s="150">
        <f t="shared" si="2"/>
        <v>4</v>
      </c>
      <c r="S24" s="151" t="str">
        <f t="shared" si="3"/>
        <v> </v>
      </c>
      <c r="T24" s="150" t="str">
        <f t="shared" si="4"/>
        <v> </v>
      </c>
      <c r="U24" s="151">
        <f t="shared" si="5"/>
        <v>1</v>
      </c>
      <c r="V24" s="150">
        <f t="shared" si="6"/>
        <v>1</v>
      </c>
      <c r="W24" s="206">
        <f t="shared" si="0"/>
        <v>5.4</v>
      </c>
    </row>
    <row r="25" spans="1:23" ht="12.75" customHeight="1">
      <c r="A25" s="154">
        <v>21</v>
      </c>
      <c r="B25" s="99">
        <v>3.5</v>
      </c>
      <c r="C25" s="134">
        <v>0.2</v>
      </c>
      <c r="D25" s="137">
        <v>0</v>
      </c>
      <c r="E25" s="143">
        <v>1</v>
      </c>
      <c r="F25" s="142"/>
      <c r="G25" s="141"/>
      <c r="H25" s="142"/>
      <c r="I25" s="141"/>
      <c r="J25" s="142">
        <v>1</v>
      </c>
      <c r="K25" s="141"/>
      <c r="L25" s="142"/>
      <c r="M25" s="141">
        <v>1</v>
      </c>
      <c r="O25" s="148">
        <v>21</v>
      </c>
      <c r="P25" s="207">
        <v>5</v>
      </c>
      <c r="Q25" s="149">
        <f t="shared" si="1"/>
        <v>1</v>
      </c>
      <c r="R25" s="150" t="str">
        <f t="shared" si="2"/>
        <v> </v>
      </c>
      <c r="S25" s="151" t="str">
        <f t="shared" si="3"/>
        <v> </v>
      </c>
      <c r="T25" s="150">
        <f t="shared" si="4"/>
        <v>5</v>
      </c>
      <c r="U25" s="151" t="str">
        <f t="shared" si="5"/>
        <v> </v>
      </c>
      <c r="V25" s="150">
        <f t="shared" si="6"/>
        <v>5</v>
      </c>
      <c r="W25" s="206">
        <f t="shared" si="0"/>
        <v>1</v>
      </c>
    </row>
    <row r="26" spans="1:23" ht="12.75" customHeight="1">
      <c r="A26" s="154">
        <v>22</v>
      </c>
      <c r="B26" s="99">
        <v>11.8</v>
      </c>
      <c r="C26" s="134">
        <v>3</v>
      </c>
      <c r="D26" s="137">
        <v>-3</v>
      </c>
      <c r="E26" s="143">
        <v>1</v>
      </c>
      <c r="F26" s="142"/>
      <c r="G26" s="141"/>
      <c r="H26" s="142"/>
      <c r="I26" s="141"/>
      <c r="J26" s="142"/>
      <c r="K26" s="141">
        <v>1</v>
      </c>
      <c r="L26" s="142"/>
      <c r="M26" s="141"/>
      <c r="O26" s="148">
        <v>22</v>
      </c>
      <c r="P26" s="207"/>
      <c r="Q26" s="149">
        <f t="shared" si="1"/>
        <v>1</v>
      </c>
      <c r="R26" s="150" t="str">
        <f t="shared" si="2"/>
        <v> </v>
      </c>
      <c r="S26" s="151" t="str">
        <f t="shared" si="3"/>
        <v> </v>
      </c>
      <c r="T26" s="150" t="str">
        <f t="shared" si="4"/>
        <v> </v>
      </c>
      <c r="U26" s="151">
        <f t="shared" si="5"/>
        <v>1</v>
      </c>
      <c r="V26" s="150" t="str">
        <f t="shared" si="6"/>
        <v> </v>
      </c>
      <c r="W26" s="206">
        <f t="shared" si="0"/>
        <v>3</v>
      </c>
    </row>
    <row r="27" spans="1:23" ht="12.75" customHeight="1">
      <c r="A27" s="154">
        <v>23</v>
      </c>
      <c r="B27" s="99">
        <v>9</v>
      </c>
      <c r="C27" s="134">
        <v>3</v>
      </c>
      <c r="D27" s="136">
        <v>-3</v>
      </c>
      <c r="E27" s="141"/>
      <c r="F27" s="142"/>
      <c r="G27" s="141"/>
      <c r="H27" s="142"/>
      <c r="I27" s="141"/>
      <c r="J27" s="142">
        <v>1</v>
      </c>
      <c r="K27" s="141"/>
      <c r="L27" s="142"/>
      <c r="M27" s="141"/>
      <c r="O27" s="148">
        <v>23</v>
      </c>
      <c r="P27" s="207"/>
      <c r="Q27" s="149" t="str">
        <f t="shared" si="1"/>
        <v> </v>
      </c>
      <c r="R27" s="150" t="str">
        <f t="shared" si="2"/>
        <v> </v>
      </c>
      <c r="S27" s="151" t="str">
        <f t="shared" si="3"/>
        <v> </v>
      </c>
      <c r="T27" s="150">
        <f t="shared" si="4"/>
        <v>1</v>
      </c>
      <c r="U27" s="151" t="str">
        <f t="shared" si="5"/>
        <v> </v>
      </c>
      <c r="V27" s="150" t="str">
        <f t="shared" si="6"/>
        <v> </v>
      </c>
      <c r="W27" s="206">
        <f t="shared" si="0"/>
        <v>3</v>
      </c>
    </row>
    <row r="28" spans="1:23" ht="12.75" customHeight="1">
      <c r="A28" s="154">
        <v>24</v>
      </c>
      <c r="B28" s="99">
        <v>7</v>
      </c>
      <c r="C28" s="134">
        <v>3</v>
      </c>
      <c r="D28" s="136">
        <v>-3</v>
      </c>
      <c r="E28" s="141"/>
      <c r="F28" s="142"/>
      <c r="G28" s="141"/>
      <c r="H28" s="142"/>
      <c r="I28" s="141"/>
      <c r="J28" s="142">
        <v>1</v>
      </c>
      <c r="K28" s="141"/>
      <c r="L28" s="142"/>
      <c r="M28" s="141"/>
      <c r="O28" s="148">
        <v>24</v>
      </c>
      <c r="P28" s="207"/>
      <c r="Q28" s="149" t="str">
        <f t="shared" si="1"/>
        <v> </v>
      </c>
      <c r="R28" s="150" t="str">
        <f t="shared" si="2"/>
        <v> </v>
      </c>
      <c r="S28" s="151" t="str">
        <f t="shared" si="3"/>
        <v> </v>
      </c>
      <c r="T28" s="150">
        <f t="shared" si="4"/>
        <v>1</v>
      </c>
      <c r="U28" s="151" t="str">
        <f t="shared" si="5"/>
        <v> </v>
      </c>
      <c r="V28" s="150" t="str">
        <f t="shared" si="6"/>
        <v> </v>
      </c>
      <c r="W28" s="206">
        <f t="shared" si="0"/>
        <v>3</v>
      </c>
    </row>
    <row r="29" spans="1:23" ht="12.75" customHeight="1">
      <c r="A29" s="154">
        <v>25</v>
      </c>
      <c r="B29" s="99">
        <v>3.5</v>
      </c>
      <c r="C29" s="134">
        <v>3</v>
      </c>
      <c r="D29" s="136">
        <v>-3</v>
      </c>
      <c r="E29" s="141">
        <v>1</v>
      </c>
      <c r="F29" s="142">
        <v>1</v>
      </c>
      <c r="G29" s="141"/>
      <c r="H29" s="142"/>
      <c r="I29" s="141"/>
      <c r="J29" s="142">
        <v>1</v>
      </c>
      <c r="K29" s="141"/>
      <c r="L29" s="142"/>
      <c r="M29" s="141"/>
      <c r="O29" s="148">
        <v>25</v>
      </c>
      <c r="P29" s="207"/>
      <c r="Q29" s="149">
        <f t="shared" si="1"/>
        <v>1</v>
      </c>
      <c r="R29" s="150">
        <f t="shared" si="2"/>
        <v>1</v>
      </c>
      <c r="S29" s="151" t="str">
        <f t="shared" si="3"/>
        <v> </v>
      </c>
      <c r="T29" s="150">
        <f t="shared" si="4"/>
        <v>1</v>
      </c>
      <c r="U29" s="151" t="str">
        <f t="shared" si="5"/>
        <v> </v>
      </c>
      <c r="V29" s="150" t="str">
        <f t="shared" si="6"/>
        <v> </v>
      </c>
      <c r="W29" s="206">
        <f t="shared" si="0"/>
        <v>3</v>
      </c>
    </row>
    <row r="30" spans="1:23" ht="12.75" customHeight="1">
      <c r="A30" s="154">
        <v>26</v>
      </c>
      <c r="B30" s="99">
        <v>3.5</v>
      </c>
      <c r="C30" s="134">
        <v>1.8</v>
      </c>
      <c r="D30" s="136">
        <v>0</v>
      </c>
      <c r="E30" s="141"/>
      <c r="F30" s="142">
        <v>1</v>
      </c>
      <c r="G30" s="141"/>
      <c r="H30" s="142"/>
      <c r="I30" s="141"/>
      <c r="J30" s="142"/>
      <c r="K30" s="141"/>
      <c r="L30" s="142"/>
      <c r="M30" s="141"/>
      <c r="O30" s="148">
        <v>26</v>
      </c>
      <c r="P30" s="207">
        <v>2</v>
      </c>
      <c r="Q30" s="149" t="str">
        <f t="shared" si="1"/>
        <v> </v>
      </c>
      <c r="R30" s="150">
        <f t="shared" si="2"/>
        <v>2</v>
      </c>
      <c r="S30" s="151" t="str">
        <f t="shared" si="3"/>
        <v> </v>
      </c>
      <c r="T30" s="150" t="str">
        <f t="shared" si="4"/>
        <v> </v>
      </c>
      <c r="U30" s="151" t="str">
        <f t="shared" si="5"/>
        <v> </v>
      </c>
      <c r="V30" s="150" t="str">
        <f t="shared" si="6"/>
        <v> </v>
      </c>
      <c r="W30" s="206">
        <f t="shared" si="0"/>
        <v>3.6</v>
      </c>
    </row>
    <row r="31" spans="1:23" ht="12.75" customHeight="1">
      <c r="A31" s="154">
        <v>27</v>
      </c>
      <c r="B31" s="99">
        <v>1.6</v>
      </c>
      <c r="C31" s="134">
        <v>4.5</v>
      </c>
      <c r="D31" s="136">
        <v>0.8</v>
      </c>
      <c r="E31" s="141">
        <v>1</v>
      </c>
      <c r="F31" s="142">
        <v>2</v>
      </c>
      <c r="G31" s="141"/>
      <c r="H31" s="142"/>
      <c r="I31" s="141"/>
      <c r="J31" s="142"/>
      <c r="K31" s="141">
        <v>1</v>
      </c>
      <c r="L31" s="142"/>
      <c r="M31" s="141">
        <v>1</v>
      </c>
      <c r="O31" s="148">
        <v>27</v>
      </c>
      <c r="P31" s="207">
        <v>2</v>
      </c>
      <c r="Q31" s="149">
        <f t="shared" si="1"/>
        <v>1</v>
      </c>
      <c r="R31" s="150">
        <f t="shared" si="2"/>
        <v>4</v>
      </c>
      <c r="S31" s="151" t="str">
        <f t="shared" si="3"/>
        <v> </v>
      </c>
      <c r="T31" s="150" t="str">
        <f t="shared" si="4"/>
        <v> </v>
      </c>
      <c r="U31" s="151">
        <f t="shared" si="5"/>
        <v>2</v>
      </c>
      <c r="V31" s="150">
        <f t="shared" si="6"/>
        <v>2</v>
      </c>
      <c r="W31" s="206">
        <f t="shared" si="0"/>
        <v>9</v>
      </c>
    </row>
    <row r="32" spans="1:23" ht="12.75" customHeight="1">
      <c r="A32" s="154">
        <v>28</v>
      </c>
      <c r="B32" s="99">
        <v>2.5</v>
      </c>
      <c r="C32" s="134">
        <v>4.5</v>
      </c>
      <c r="D32" s="136">
        <v>0.8</v>
      </c>
      <c r="E32" s="141">
        <v>1</v>
      </c>
      <c r="F32" s="142">
        <v>1</v>
      </c>
      <c r="G32" s="141"/>
      <c r="H32" s="142"/>
      <c r="I32" s="141"/>
      <c r="J32" s="142">
        <v>1</v>
      </c>
      <c r="K32" s="141"/>
      <c r="L32" s="142"/>
      <c r="M32" s="141">
        <v>1</v>
      </c>
      <c r="O32" s="148">
        <v>28</v>
      </c>
      <c r="P32" s="207">
        <v>2</v>
      </c>
      <c r="Q32" s="149">
        <f t="shared" si="1"/>
        <v>1</v>
      </c>
      <c r="R32" s="150">
        <f t="shared" si="2"/>
        <v>2</v>
      </c>
      <c r="S32" s="151" t="str">
        <f t="shared" si="3"/>
        <v> </v>
      </c>
      <c r="T32" s="150">
        <f t="shared" si="4"/>
        <v>2</v>
      </c>
      <c r="U32" s="151" t="str">
        <f t="shared" si="5"/>
        <v> </v>
      </c>
      <c r="V32" s="150">
        <f t="shared" si="6"/>
        <v>2</v>
      </c>
      <c r="W32" s="206">
        <f t="shared" si="0"/>
        <v>9</v>
      </c>
    </row>
    <row r="33" spans="1:23" ht="12.75" customHeight="1">
      <c r="A33" s="154">
        <v>29</v>
      </c>
      <c r="B33" s="99">
        <v>1.6</v>
      </c>
      <c r="C33" s="134">
        <v>4.2</v>
      </c>
      <c r="D33" s="136">
        <v>0.6</v>
      </c>
      <c r="E33" s="141">
        <v>1</v>
      </c>
      <c r="F33" s="142">
        <v>5</v>
      </c>
      <c r="G33" s="141"/>
      <c r="H33" s="142"/>
      <c r="I33" s="141"/>
      <c r="J33" s="142"/>
      <c r="K33" s="141">
        <v>1</v>
      </c>
      <c r="L33" s="142"/>
      <c r="M33" s="141">
        <v>1</v>
      </c>
      <c r="O33" s="148">
        <v>29</v>
      </c>
      <c r="P33" s="207"/>
      <c r="Q33" s="149">
        <f t="shared" si="1"/>
        <v>1</v>
      </c>
      <c r="R33" s="150">
        <f t="shared" si="2"/>
        <v>5</v>
      </c>
      <c r="S33" s="151" t="str">
        <f t="shared" si="3"/>
        <v> </v>
      </c>
      <c r="T33" s="150" t="str">
        <f t="shared" si="4"/>
        <v> </v>
      </c>
      <c r="U33" s="151">
        <f t="shared" si="5"/>
        <v>1</v>
      </c>
      <c r="V33" s="150">
        <f t="shared" si="6"/>
        <v>1</v>
      </c>
      <c r="W33" s="206">
        <f t="shared" si="0"/>
        <v>4.2</v>
      </c>
    </row>
    <row r="34" spans="1:23" ht="12.75" customHeight="1">
      <c r="A34" s="154">
        <v>30</v>
      </c>
      <c r="B34" s="99">
        <v>2.5</v>
      </c>
      <c r="C34" s="134">
        <v>7.7</v>
      </c>
      <c r="D34" s="136">
        <v>0.8</v>
      </c>
      <c r="E34" s="141">
        <v>1</v>
      </c>
      <c r="F34" s="142">
        <v>5</v>
      </c>
      <c r="G34" s="141"/>
      <c r="H34" s="142"/>
      <c r="I34" s="141"/>
      <c r="J34" s="142">
        <v>1</v>
      </c>
      <c r="K34" s="141"/>
      <c r="L34" s="142"/>
      <c r="M34" s="141">
        <v>1</v>
      </c>
      <c r="O34" s="148">
        <v>30</v>
      </c>
      <c r="P34" s="207"/>
      <c r="Q34" s="149">
        <f t="shared" si="1"/>
        <v>1</v>
      </c>
      <c r="R34" s="150">
        <f t="shared" si="2"/>
        <v>5</v>
      </c>
      <c r="S34" s="151" t="str">
        <f t="shared" si="3"/>
        <v> </v>
      </c>
      <c r="T34" s="150">
        <f t="shared" si="4"/>
        <v>1</v>
      </c>
      <c r="U34" s="151" t="str">
        <f t="shared" si="5"/>
        <v> </v>
      </c>
      <c r="V34" s="150">
        <f t="shared" si="6"/>
        <v>1</v>
      </c>
      <c r="W34" s="206">
        <f t="shared" si="0"/>
        <v>7.7</v>
      </c>
    </row>
    <row r="35" spans="1:23" ht="12.75" customHeight="1">
      <c r="A35" s="154"/>
      <c r="B35" s="99"/>
      <c r="C35" s="101"/>
      <c r="D35" s="136"/>
      <c r="E35" s="141"/>
      <c r="F35" s="142"/>
      <c r="G35" s="141"/>
      <c r="H35" s="142"/>
      <c r="I35" s="141"/>
      <c r="J35" s="142"/>
      <c r="K35" s="141"/>
      <c r="L35" s="142"/>
      <c r="M35" s="141"/>
      <c r="O35" s="148">
        <v>31</v>
      </c>
      <c r="P35" s="207"/>
      <c r="Q35" s="149" t="str">
        <f t="shared" si="1"/>
        <v> </v>
      </c>
      <c r="R35" s="150" t="str">
        <f t="shared" si="2"/>
        <v> </v>
      </c>
      <c r="S35" s="151" t="str">
        <f t="shared" si="3"/>
        <v> </v>
      </c>
      <c r="T35" s="150" t="str">
        <f t="shared" si="4"/>
        <v> </v>
      </c>
      <c r="U35" s="151" t="str">
        <f t="shared" si="5"/>
        <v> </v>
      </c>
      <c r="V35" s="150" t="str">
        <f t="shared" si="6"/>
        <v> </v>
      </c>
      <c r="W35" s="206" t="str">
        <f t="shared" si="0"/>
        <v> </v>
      </c>
    </row>
    <row r="36" spans="1:23" ht="12.75" customHeight="1">
      <c r="A36" s="154"/>
      <c r="B36" s="99"/>
      <c r="C36" s="101"/>
      <c r="D36" s="136"/>
      <c r="E36" s="141"/>
      <c r="F36" s="142"/>
      <c r="G36" s="141"/>
      <c r="H36" s="142"/>
      <c r="I36" s="141"/>
      <c r="J36" s="142"/>
      <c r="K36" s="141"/>
      <c r="L36" s="142"/>
      <c r="M36" s="141"/>
      <c r="O36" s="148">
        <v>32</v>
      </c>
      <c r="P36" s="207"/>
      <c r="Q36" s="149" t="str">
        <f t="shared" si="1"/>
        <v> </v>
      </c>
      <c r="R36" s="150" t="str">
        <f t="shared" si="2"/>
        <v> </v>
      </c>
      <c r="S36" s="151" t="str">
        <f t="shared" si="3"/>
        <v> </v>
      </c>
      <c r="T36" s="150" t="str">
        <f t="shared" si="4"/>
        <v> </v>
      </c>
      <c r="U36" s="151" t="str">
        <f t="shared" si="5"/>
        <v> </v>
      </c>
      <c r="V36" s="150" t="str">
        <f t="shared" si="6"/>
        <v> </v>
      </c>
      <c r="W36" s="206" t="str">
        <f t="shared" si="0"/>
        <v> </v>
      </c>
    </row>
    <row r="37" spans="1:23" ht="12.75" customHeight="1">
      <c r="A37" s="154"/>
      <c r="B37" s="99"/>
      <c r="C37" s="101"/>
      <c r="D37" s="136"/>
      <c r="E37" s="141"/>
      <c r="F37" s="142"/>
      <c r="G37" s="141"/>
      <c r="H37" s="142"/>
      <c r="I37" s="141"/>
      <c r="J37" s="142"/>
      <c r="K37" s="141"/>
      <c r="L37" s="142"/>
      <c r="M37" s="141"/>
      <c r="O37" s="148">
        <v>33</v>
      </c>
      <c r="P37" s="207"/>
      <c r="Q37" s="149" t="str">
        <f t="shared" si="1"/>
        <v> </v>
      </c>
      <c r="R37" s="150" t="str">
        <f t="shared" si="2"/>
        <v> </v>
      </c>
      <c r="S37" s="151" t="str">
        <f t="shared" si="3"/>
        <v> </v>
      </c>
      <c r="T37" s="150" t="str">
        <f t="shared" si="4"/>
        <v> </v>
      </c>
      <c r="U37" s="151" t="str">
        <f t="shared" si="5"/>
        <v> </v>
      </c>
      <c r="V37" s="150" t="str">
        <f t="shared" si="6"/>
        <v> </v>
      </c>
      <c r="W37" s="206" t="str">
        <f t="shared" si="0"/>
        <v> </v>
      </c>
    </row>
    <row r="38" spans="1:23" ht="12.75" customHeight="1">
      <c r="A38" s="154"/>
      <c r="B38" s="99"/>
      <c r="C38" s="101"/>
      <c r="D38" s="136"/>
      <c r="E38" s="141"/>
      <c r="F38" s="142"/>
      <c r="G38" s="141"/>
      <c r="H38" s="142"/>
      <c r="I38" s="141"/>
      <c r="J38" s="142"/>
      <c r="K38" s="141"/>
      <c r="L38" s="142"/>
      <c r="M38" s="141"/>
      <c r="O38" s="148">
        <v>34</v>
      </c>
      <c r="P38" s="207"/>
      <c r="Q38" s="149" t="str">
        <f t="shared" si="1"/>
        <v> </v>
      </c>
      <c r="R38" s="150" t="str">
        <f t="shared" si="2"/>
        <v> </v>
      </c>
      <c r="S38" s="151" t="str">
        <f t="shared" si="3"/>
        <v> </v>
      </c>
      <c r="T38" s="150" t="str">
        <f t="shared" si="4"/>
        <v> </v>
      </c>
      <c r="U38" s="151" t="str">
        <f t="shared" si="5"/>
        <v> </v>
      </c>
      <c r="V38" s="150" t="str">
        <f t="shared" si="6"/>
        <v> </v>
      </c>
      <c r="W38" s="206" t="str">
        <f t="shared" si="0"/>
        <v> </v>
      </c>
    </row>
    <row r="39" spans="1:23" ht="12.75" customHeight="1">
      <c r="A39" s="154"/>
      <c r="B39" s="99"/>
      <c r="C39" s="101"/>
      <c r="D39" s="136"/>
      <c r="E39" s="141"/>
      <c r="F39" s="142"/>
      <c r="G39" s="141"/>
      <c r="H39" s="142"/>
      <c r="I39" s="141"/>
      <c r="J39" s="142"/>
      <c r="K39" s="141"/>
      <c r="L39" s="142"/>
      <c r="M39" s="141"/>
      <c r="O39" s="148">
        <v>35</v>
      </c>
      <c r="P39" s="207"/>
      <c r="Q39" s="149" t="str">
        <f t="shared" si="1"/>
        <v> </v>
      </c>
      <c r="R39" s="150" t="str">
        <f t="shared" si="2"/>
        <v> </v>
      </c>
      <c r="S39" s="151" t="str">
        <f t="shared" si="3"/>
        <v> </v>
      </c>
      <c r="T39" s="150" t="str">
        <f t="shared" si="4"/>
        <v> </v>
      </c>
      <c r="U39" s="151" t="str">
        <f t="shared" si="5"/>
        <v> </v>
      </c>
      <c r="V39" s="150" t="str">
        <f t="shared" si="6"/>
        <v> </v>
      </c>
      <c r="W39" s="206" t="str">
        <f t="shared" si="0"/>
        <v> </v>
      </c>
    </row>
    <row r="40" spans="1:23" ht="12.75" customHeight="1">
      <c r="A40" s="154"/>
      <c r="B40" s="99"/>
      <c r="C40" s="101"/>
      <c r="D40" s="136"/>
      <c r="E40" s="141"/>
      <c r="F40" s="142"/>
      <c r="G40" s="141"/>
      <c r="H40" s="142"/>
      <c r="I40" s="141"/>
      <c r="J40" s="142"/>
      <c r="K40" s="141"/>
      <c r="L40" s="142"/>
      <c r="M40" s="141"/>
      <c r="O40" s="148">
        <v>36</v>
      </c>
      <c r="P40" s="207"/>
      <c r="Q40" s="149" t="str">
        <f t="shared" si="1"/>
        <v> </v>
      </c>
      <c r="R40" s="150" t="str">
        <f t="shared" si="2"/>
        <v> </v>
      </c>
      <c r="S40" s="151" t="str">
        <f t="shared" si="3"/>
        <v> </v>
      </c>
      <c r="T40" s="150" t="str">
        <f t="shared" si="4"/>
        <v> </v>
      </c>
      <c r="U40" s="151" t="str">
        <f t="shared" si="5"/>
        <v> </v>
      </c>
      <c r="V40" s="150" t="str">
        <f t="shared" si="6"/>
        <v> </v>
      </c>
      <c r="W40" s="206" t="str">
        <f t="shared" si="0"/>
        <v> </v>
      </c>
    </row>
    <row r="41" spans="1:23" ht="12.75" customHeight="1">
      <c r="A41" s="154"/>
      <c r="B41" s="99"/>
      <c r="C41" s="101"/>
      <c r="D41" s="136"/>
      <c r="E41" s="141"/>
      <c r="F41" s="142"/>
      <c r="G41" s="141"/>
      <c r="H41" s="142"/>
      <c r="I41" s="141"/>
      <c r="J41" s="142"/>
      <c r="K41" s="141"/>
      <c r="L41" s="142"/>
      <c r="M41" s="141"/>
      <c r="O41" s="148">
        <v>37</v>
      </c>
      <c r="P41" s="207"/>
      <c r="Q41" s="149" t="str">
        <f t="shared" si="1"/>
        <v> </v>
      </c>
      <c r="R41" s="150" t="str">
        <f t="shared" si="2"/>
        <v> </v>
      </c>
      <c r="S41" s="151" t="str">
        <f t="shared" si="3"/>
        <v> </v>
      </c>
      <c r="T41" s="150" t="str">
        <f t="shared" si="4"/>
        <v> </v>
      </c>
      <c r="U41" s="151" t="str">
        <f t="shared" si="5"/>
        <v> </v>
      </c>
      <c r="V41" s="150" t="str">
        <f t="shared" si="6"/>
        <v> </v>
      </c>
      <c r="W41" s="206" t="str">
        <f t="shared" si="0"/>
        <v> </v>
      </c>
    </row>
    <row r="42" spans="1:23" ht="12.75" customHeight="1">
      <c r="A42" s="154"/>
      <c r="B42" s="99"/>
      <c r="C42" s="101"/>
      <c r="D42" s="136"/>
      <c r="E42" s="141"/>
      <c r="F42" s="142"/>
      <c r="G42" s="141"/>
      <c r="H42" s="142"/>
      <c r="I42" s="141"/>
      <c r="J42" s="142"/>
      <c r="K42" s="141"/>
      <c r="L42" s="142"/>
      <c r="M42" s="141"/>
      <c r="O42" s="148">
        <v>38</v>
      </c>
      <c r="P42" s="207"/>
      <c r="Q42" s="149" t="str">
        <f t="shared" si="1"/>
        <v> </v>
      </c>
      <c r="R42" s="150" t="str">
        <f t="shared" si="2"/>
        <v> </v>
      </c>
      <c r="S42" s="151" t="str">
        <f t="shared" si="3"/>
        <v> </v>
      </c>
      <c r="T42" s="150" t="str">
        <f t="shared" si="4"/>
        <v> </v>
      </c>
      <c r="U42" s="151" t="str">
        <f t="shared" si="5"/>
        <v> </v>
      </c>
      <c r="V42" s="150" t="str">
        <f t="shared" si="6"/>
        <v> </v>
      </c>
      <c r="W42" s="206" t="str">
        <f t="shared" si="0"/>
        <v> </v>
      </c>
    </row>
    <row r="43" spans="1:23" ht="12.75" customHeight="1">
      <c r="A43" s="154"/>
      <c r="B43" s="99"/>
      <c r="C43" s="101"/>
      <c r="D43" s="136"/>
      <c r="E43" s="141"/>
      <c r="F43" s="142"/>
      <c r="G43" s="141"/>
      <c r="H43" s="142"/>
      <c r="I43" s="141"/>
      <c r="J43" s="142"/>
      <c r="K43" s="141"/>
      <c r="L43" s="142"/>
      <c r="M43" s="141"/>
      <c r="O43" s="148">
        <v>39</v>
      </c>
      <c r="P43" s="207"/>
      <c r="Q43" s="149" t="str">
        <f t="shared" si="1"/>
        <v> </v>
      </c>
      <c r="R43" s="150" t="str">
        <f t="shared" si="2"/>
        <v> </v>
      </c>
      <c r="S43" s="151" t="str">
        <f t="shared" si="3"/>
        <v> </v>
      </c>
      <c r="T43" s="150" t="str">
        <f t="shared" si="4"/>
        <v> </v>
      </c>
      <c r="U43" s="151" t="str">
        <f t="shared" si="5"/>
        <v> </v>
      </c>
      <c r="V43" s="150" t="str">
        <f t="shared" si="6"/>
        <v> </v>
      </c>
      <c r="W43" s="206" t="str">
        <f t="shared" si="0"/>
        <v> </v>
      </c>
    </row>
    <row r="44" spans="1:23" ht="12.75" customHeight="1">
      <c r="A44" s="154"/>
      <c r="B44" s="99"/>
      <c r="C44" s="101"/>
      <c r="D44" s="136"/>
      <c r="E44" s="141"/>
      <c r="F44" s="142"/>
      <c r="G44" s="141"/>
      <c r="H44" s="142"/>
      <c r="I44" s="141"/>
      <c r="J44" s="142"/>
      <c r="K44" s="141"/>
      <c r="L44" s="142"/>
      <c r="M44" s="141"/>
      <c r="O44" s="148">
        <v>40</v>
      </c>
      <c r="P44" s="207"/>
      <c r="Q44" s="149" t="str">
        <f t="shared" si="1"/>
        <v> </v>
      </c>
      <c r="R44" s="150" t="str">
        <f t="shared" si="2"/>
        <v> </v>
      </c>
      <c r="S44" s="151" t="str">
        <f t="shared" si="3"/>
        <v> </v>
      </c>
      <c r="T44" s="150" t="str">
        <f t="shared" si="4"/>
        <v> </v>
      </c>
      <c r="U44" s="151" t="str">
        <f t="shared" si="5"/>
        <v> </v>
      </c>
      <c r="V44" s="150" t="str">
        <f t="shared" si="6"/>
        <v> </v>
      </c>
      <c r="W44" s="206" t="str">
        <f t="shared" si="0"/>
        <v> </v>
      </c>
    </row>
    <row r="45" spans="1:23" ht="12.75" customHeight="1">
      <c r="A45" s="154"/>
      <c r="B45" s="99"/>
      <c r="C45" s="101"/>
      <c r="D45" s="136"/>
      <c r="E45" s="141"/>
      <c r="F45" s="142"/>
      <c r="G45" s="141"/>
      <c r="H45" s="142"/>
      <c r="I45" s="141"/>
      <c r="J45" s="142"/>
      <c r="K45" s="141"/>
      <c r="L45" s="142"/>
      <c r="M45" s="141"/>
      <c r="O45" s="148">
        <v>41</v>
      </c>
      <c r="P45" s="207"/>
      <c r="Q45" s="149" t="str">
        <f t="shared" si="1"/>
        <v> </v>
      </c>
      <c r="R45" s="150" t="str">
        <f t="shared" si="2"/>
        <v> </v>
      </c>
      <c r="S45" s="151" t="str">
        <f t="shared" si="3"/>
        <v> </v>
      </c>
      <c r="T45" s="150" t="str">
        <f t="shared" si="4"/>
        <v> </v>
      </c>
      <c r="U45" s="151" t="str">
        <f t="shared" si="5"/>
        <v> </v>
      </c>
      <c r="V45" s="150" t="str">
        <f t="shared" si="6"/>
        <v> </v>
      </c>
      <c r="W45" s="206" t="str">
        <f t="shared" si="0"/>
        <v> </v>
      </c>
    </row>
    <row r="46" spans="1:23" ht="12.75" customHeight="1">
      <c r="A46" s="154"/>
      <c r="B46" s="99"/>
      <c r="C46" s="101"/>
      <c r="D46" s="136"/>
      <c r="E46" s="141"/>
      <c r="F46" s="142"/>
      <c r="G46" s="141"/>
      <c r="H46" s="142"/>
      <c r="I46" s="141"/>
      <c r="J46" s="142"/>
      <c r="K46" s="141"/>
      <c r="L46" s="142"/>
      <c r="M46" s="141"/>
      <c r="O46" s="148">
        <v>42</v>
      </c>
      <c r="P46" s="207"/>
      <c r="Q46" s="149" t="str">
        <f t="shared" si="1"/>
        <v> </v>
      </c>
      <c r="R46" s="150" t="str">
        <f t="shared" si="2"/>
        <v> </v>
      </c>
      <c r="S46" s="151" t="str">
        <f t="shared" si="3"/>
        <v> </v>
      </c>
      <c r="T46" s="150" t="str">
        <f t="shared" si="4"/>
        <v> </v>
      </c>
      <c r="U46" s="151" t="str">
        <f t="shared" si="5"/>
        <v> </v>
      </c>
      <c r="V46" s="150" t="str">
        <f t="shared" si="6"/>
        <v> </v>
      </c>
      <c r="W46" s="206" t="str">
        <f t="shared" si="0"/>
        <v> </v>
      </c>
    </row>
    <row r="47" spans="1:23" s="30" customFormat="1" ht="12.75" customHeight="1">
      <c r="A47" s="155"/>
      <c r="B47" s="131"/>
      <c r="C47" s="132"/>
      <c r="D47" s="138"/>
      <c r="E47" s="144"/>
      <c r="F47" s="145"/>
      <c r="G47" s="144"/>
      <c r="H47" s="145"/>
      <c r="I47" s="144"/>
      <c r="J47" s="145"/>
      <c r="K47" s="144"/>
      <c r="L47" s="145"/>
      <c r="M47" s="144"/>
      <c r="O47" s="148">
        <v>43</v>
      </c>
      <c r="P47" s="207"/>
      <c r="Q47" s="149" t="str">
        <f t="shared" si="1"/>
        <v> </v>
      </c>
      <c r="R47" s="150" t="str">
        <f t="shared" si="2"/>
        <v> </v>
      </c>
      <c r="S47" s="151" t="str">
        <f t="shared" si="3"/>
        <v> </v>
      </c>
      <c r="T47" s="150" t="str">
        <f t="shared" si="4"/>
        <v> </v>
      </c>
      <c r="U47" s="151" t="str">
        <f t="shared" si="5"/>
        <v> </v>
      </c>
      <c r="V47" s="150" t="str">
        <f t="shared" si="6"/>
        <v> </v>
      </c>
      <c r="W47" s="206" t="str">
        <f t="shared" si="0"/>
        <v> </v>
      </c>
    </row>
    <row r="48" spans="1:13" ht="12.75" customHeight="1">
      <c r="A48" s="78"/>
      <c r="B48" s="7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2.75" customHeight="1">
      <c r="A49" s="78"/>
      <c r="B49" s="7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2.75" customHeight="1">
      <c r="A50" s="78"/>
      <c r="B50" s="7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2.75" customHeight="1">
      <c r="A51" s="78"/>
      <c r="B51" s="7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2.75" customHeight="1">
      <c r="A52" s="78"/>
      <c r="B52" s="78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2.75" customHeight="1">
      <c r="A53" s="78"/>
      <c r="B53" s="78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2.75" customHeight="1">
      <c r="A54" s="78"/>
      <c r="B54" s="78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</sheetData>
  <sheetProtection/>
  <mergeCells count="22">
    <mergeCell ref="O1:U2"/>
    <mergeCell ref="C3:C4"/>
    <mergeCell ref="A1:M1"/>
    <mergeCell ref="A2:M2"/>
    <mergeCell ref="E3:E4"/>
    <mergeCell ref="F3:F4"/>
    <mergeCell ref="G3:G4"/>
    <mergeCell ref="A3:A4"/>
    <mergeCell ref="B3:B4"/>
    <mergeCell ref="D3:D4"/>
    <mergeCell ref="K3:K4"/>
    <mergeCell ref="L3:L4"/>
    <mergeCell ref="M3:M4"/>
    <mergeCell ref="H3:H4"/>
    <mergeCell ref="I3:I4"/>
    <mergeCell ref="J3:J4"/>
    <mergeCell ref="X11:Z11"/>
    <mergeCell ref="X7:Z7"/>
    <mergeCell ref="X8:Z8"/>
    <mergeCell ref="X9:Z9"/>
    <mergeCell ref="X10:Z10"/>
    <mergeCell ref="X6:Z6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25"/>
  <sheetViews>
    <sheetView zoomScalePageLayoutView="0" workbookViewId="0" topLeftCell="A1">
      <pane ySplit="4" topLeftCell="A6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5.75390625" style="0" customWidth="1"/>
    <col min="2" max="2" width="4.75390625" style="0" customWidth="1"/>
    <col min="3" max="3" width="6.75390625" style="0" customWidth="1"/>
    <col min="4" max="4" width="4.75390625" style="0" customWidth="1"/>
    <col min="5" max="5" width="6.75390625" style="0" customWidth="1"/>
    <col min="6" max="6" width="4.75390625" style="0" customWidth="1"/>
    <col min="7" max="7" width="6.75390625" style="0" customWidth="1"/>
    <col min="8" max="8" width="4.75390625" style="0" customWidth="1"/>
    <col min="9" max="9" width="6.75390625" style="0" customWidth="1"/>
    <col min="10" max="10" width="4.75390625" style="0" customWidth="1"/>
    <col min="11" max="11" width="6.75390625" style="0" customWidth="1"/>
    <col min="12" max="12" width="4.75390625" style="0" customWidth="1"/>
    <col min="13" max="13" width="6.75390625" style="0" customWidth="1"/>
    <col min="14" max="14" width="4.75390625" style="0" customWidth="1"/>
    <col min="15" max="15" width="6.75390625" style="0" customWidth="1"/>
    <col min="16" max="16" width="4.75390625" style="0" customWidth="1"/>
    <col min="17" max="17" width="6.75390625" style="0" customWidth="1"/>
  </cols>
  <sheetData>
    <row r="2" spans="1:17" ht="12.75">
      <c r="A2" s="18" t="s">
        <v>36</v>
      </c>
      <c r="B2" s="295" t="s">
        <v>28</v>
      </c>
      <c r="C2" s="296"/>
      <c r="D2" s="295" t="s">
        <v>29</v>
      </c>
      <c r="E2" s="296"/>
      <c r="F2" s="295" t="s">
        <v>30</v>
      </c>
      <c r="G2" s="296"/>
      <c r="H2" s="295" t="s">
        <v>31</v>
      </c>
      <c r="I2" s="296"/>
      <c r="J2" s="295" t="s">
        <v>32</v>
      </c>
      <c r="K2" s="296"/>
      <c r="L2" s="295" t="s">
        <v>33</v>
      </c>
      <c r="M2" s="296"/>
      <c r="N2" s="295" t="s">
        <v>34</v>
      </c>
      <c r="O2" s="296"/>
      <c r="P2" s="295" t="s">
        <v>35</v>
      </c>
      <c r="Q2" s="296"/>
    </row>
    <row r="3" spans="1:17" ht="13.5">
      <c r="A3" s="20" t="s">
        <v>40</v>
      </c>
      <c r="B3" s="5" t="s">
        <v>36</v>
      </c>
      <c r="C3" s="14" t="s">
        <v>37</v>
      </c>
      <c r="D3" s="5" t="s">
        <v>36</v>
      </c>
      <c r="E3" s="14" t="s">
        <v>37</v>
      </c>
      <c r="F3" s="5" t="s">
        <v>36</v>
      </c>
      <c r="G3" s="14" t="s">
        <v>37</v>
      </c>
      <c r="H3" s="5" t="s">
        <v>36</v>
      </c>
      <c r="I3" s="14" t="s">
        <v>37</v>
      </c>
      <c r="J3" s="5" t="s">
        <v>36</v>
      </c>
      <c r="K3" s="14" t="s">
        <v>37</v>
      </c>
      <c r="L3" s="5" t="s">
        <v>36</v>
      </c>
      <c r="M3" s="14" t="s">
        <v>37</v>
      </c>
      <c r="N3" s="5" t="s">
        <v>36</v>
      </c>
      <c r="O3" s="14" t="s">
        <v>37</v>
      </c>
      <c r="P3" s="5" t="s">
        <v>36</v>
      </c>
      <c r="Q3" s="14" t="s">
        <v>37</v>
      </c>
    </row>
    <row r="4" spans="1:17" s="30" customFormat="1" ht="12.75">
      <c r="A4" s="59"/>
      <c r="B4" s="55" t="s">
        <v>38</v>
      </c>
      <c r="C4" s="55" t="s">
        <v>39</v>
      </c>
      <c r="D4" s="60" t="s">
        <v>38</v>
      </c>
      <c r="E4" s="61" t="s">
        <v>39</v>
      </c>
      <c r="F4" s="55" t="s">
        <v>38</v>
      </c>
      <c r="G4" s="55" t="s">
        <v>39</v>
      </c>
      <c r="H4" s="60" t="s">
        <v>38</v>
      </c>
      <c r="I4" s="61" t="s">
        <v>39</v>
      </c>
      <c r="J4" s="60" t="s">
        <v>38</v>
      </c>
      <c r="K4" s="61" t="s">
        <v>39</v>
      </c>
      <c r="L4" s="60" t="s">
        <v>38</v>
      </c>
      <c r="M4" s="61" t="s">
        <v>39</v>
      </c>
      <c r="N4" s="60" t="s">
        <v>38</v>
      </c>
      <c r="O4" s="61" t="s">
        <v>39</v>
      </c>
      <c r="P4" s="60" t="s">
        <v>38</v>
      </c>
      <c r="Q4" s="61" t="s">
        <v>39</v>
      </c>
    </row>
    <row r="5" spans="1:17" ht="12.75">
      <c r="A5" s="26">
        <v>1</v>
      </c>
      <c r="B5" s="27">
        <v>1.4</v>
      </c>
      <c r="C5" s="32">
        <v>0.0192</v>
      </c>
      <c r="D5" s="22"/>
      <c r="E5" s="23"/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</row>
    <row r="6" spans="1:17" ht="12.75">
      <c r="A6" s="19">
        <v>1.5</v>
      </c>
      <c r="B6" s="28">
        <v>2.1</v>
      </c>
      <c r="C6" s="33">
        <v>0.0732</v>
      </c>
      <c r="D6" s="28">
        <v>1.1</v>
      </c>
      <c r="E6" s="33">
        <v>0.0087</v>
      </c>
      <c r="F6" s="24"/>
      <c r="G6" s="25"/>
      <c r="H6" s="24"/>
      <c r="I6" s="25"/>
      <c r="J6" s="24"/>
      <c r="K6" s="25"/>
      <c r="L6" s="24"/>
      <c r="M6" s="25"/>
      <c r="N6" s="24"/>
      <c r="O6" s="25"/>
      <c r="P6" s="24"/>
      <c r="Q6" s="25"/>
    </row>
    <row r="7" spans="1:17" ht="12.75">
      <c r="A7" s="26">
        <v>2</v>
      </c>
      <c r="B7" s="27">
        <v>2.8</v>
      </c>
      <c r="C7" s="32">
        <v>0.1256</v>
      </c>
      <c r="D7" s="27">
        <v>1.5</v>
      </c>
      <c r="E7" s="32">
        <v>0.0269</v>
      </c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</row>
    <row r="8" spans="1:17" ht="12.75">
      <c r="A8" s="19">
        <v>2.5</v>
      </c>
      <c r="B8" s="28">
        <v>3.5</v>
      </c>
      <c r="C8" s="33">
        <v>0.1916</v>
      </c>
      <c r="D8" s="28">
        <v>1.9</v>
      </c>
      <c r="E8" s="33">
        <v>0.0405</v>
      </c>
      <c r="F8" s="28">
        <v>1.2</v>
      </c>
      <c r="G8" s="33">
        <v>0.0126</v>
      </c>
      <c r="H8" s="24"/>
      <c r="I8" s="25"/>
      <c r="J8" s="24"/>
      <c r="K8" s="25"/>
      <c r="L8" s="24"/>
      <c r="M8" s="25"/>
      <c r="N8" s="24"/>
      <c r="O8" s="25"/>
      <c r="P8" s="24"/>
      <c r="Q8" s="25"/>
    </row>
    <row r="9" spans="1:17" ht="12.75">
      <c r="A9" s="26">
        <v>3</v>
      </c>
      <c r="B9" s="27">
        <v>4.1</v>
      </c>
      <c r="C9" s="32">
        <v>0.2716</v>
      </c>
      <c r="D9" s="27">
        <v>2.3</v>
      </c>
      <c r="E9" s="32">
        <v>0.057</v>
      </c>
      <c r="F9" s="27">
        <v>1.4</v>
      </c>
      <c r="G9" s="32">
        <v>0.0176</v>
      </c>
      <c r="H9" s="22"/>
      <c r="I9" s="23"/>
      <c r="J9" s="22"/>
      <c r="K9" s="23"/>
      <c r="L9" s="22"/>
      <c r="M9" s="23"/>
      <c r="N9" s="22"/>
      <c r="O9" s="23"/>
      <c r="P9" s="22"/>
      <c r="Q9" s="23"/>
    </row>
    <row r="10" spans="1:17" ht="12.75">
      <c r="A10" s="19">
        <v>3.5</v>
      </c>
      <c r="B10" s="28">
        <v>4.8</v>
      </c>
      <c r="C10" s="33">
        <v>0.3651</v>
      </c>
      <c r="D10" s="28">
        <v>2.7</v>
      </c>
      <c r="E10" s="33">
        <v>0.0762</v>
      </c>
      <c r="F10" s="28">
        <v>1.7</v>
      </c>
      <c r="G10" s="33">
        <v>0.0234</v>
      </c>
      <c r="H10" s="24"/>
      <c r="I10" s="25"/>
      <c r="J10" s="24"/>
      <c r="K10" s="25"/>
      <c r="L10" s="24"/>
      <c r="M10" s="25"/>
      <c r="N10" s="24"/>
      <c r="O10" s="25"/>
      <c r="P10" s="24"/>
      <c r="Q10" s="25"/>
    </row>
    <row r="11" spans="1:17" ht="12.75">
      <c r="A11" s="26">
        <v>4</v>
      </c>
      <c r="B11" s="27">
        <v>5.5</v>
      </c>
      <c r="C11" s="32">
        <v>0.4723</v>
      </c>
      <c r="D11" s="27">
        <v>3</v>
      </c>
      <c r="E11" s="32">
        <v>0.098</v>
      </c>
      <c r="F11" s="27">
        <v>1.9</v>
      </c>
      <c r="G11" s="32">
        <v>0.0299</v>
      </c>
      <c r="H11" s="27">
        <v>1.1</v>
      </c>
      <c r="I11" s="32">
        <v>0.0074</v>
      </c>
      <c r="J11" s="22"/>
      <c r="K11" s="23"/>
      <c r="L11" s="22"/>
      <c r="M11" s="23"/>
      <c r="N11" s="22"/>
      <c r="O11" s="23"/>
      <c r="P11" s="22"/>
      <c r="Q11" s="23"/>
    </row>
    <row r="12" spans="1:17" ht="12.75">
      <c r="A12" s="19">
        <v>4.5</v>
      </c>
      <c r="B12" s="24"/>
      <c r="C12" s="25"/>
      <c r="D12" s="28">
        <v>3.4</v>
      </c>
      <c r="E12" s="33">
        <v>0.1225</v>
      </c>
      <c r="F12" s="28">
        <v>2.2</v>
      </c>
      <c r="G12" s="33">
        <v>0.0373</v>
      </c>
      <c r="H12" s="28">
        <v>1.2</v>
      </c>
      <c r="I12" s="33">
        <v>0.0091</v>
      </c>
      <c r="J12" s="24"/>
      <c r="K12" s="25"/>
      <c r="L12" s="24"/>
      <c r="M12" s="25"/>
      <c r="N12" s="24"/>
      <c r="O12" s="25"/>
      <c r="P12" s="24"/>
      <c r="Q12" s="25"/>
    </row>
    <row r="13" spans="1:17" ht="12.75">
      <c r="A13" s="26">
        <v>5</v>
      </c>
      <c r="B13" s="22"/>
      <c r="C13" s="23"/>
      <c r="D13" s="27">
        <v>3.8</v>
      </c>
      <c r="E13" s="32">
        <v>0.1497</v>
      </c>
      <c r="F13" s="27">
        <v>2.4</v>
      </c>
      <c r="G13" s="32">
        <v>0.0454</v>
      </c>
      <c r="H13" s="27">
        <v>1.4</v>
      </c>
      <c r="I13" s="32">
        <v>0.0111</v>
      </c>
      <c r="J13" s="27">
        <v>1</v>
      </c>
      <c r="K13" s="32">
        <v>0.0052</v>
      </c>
      <c r="L13" s="22"/>
      <c r="M13" s="23"/>
      <c r="N13" s="22"/>
      <c r="O13" s="23"/>
      <c r="P13" s="22"/>
      <c r="Q13" s="23"/>
    </row>
    <row r="14" spans="1:17" ht="12.75">
      <c r="A14" s="19">
        <v>5.5</v>
      </c>
      <c r="B14" s="24"/>
      <c r="C14" s="25"/>
      <c r="D14" s="28">
        <v>4.2</v>
      </c>
      <c r="E14" s="33">
        <v>0.18</v>
      </c>
      <c r="F14" s="28">
        <v>2.6</v>
      </c>
      <c r="G14" s="33">
        <v>0.0543</v>
      </c>
      <c r="H14" s="28">
        <v>1.5</v>
      </c>
      <c r="I14" s="33">
        <v>0.0132</v>
      </c>
      <c r="J14" s="28">
        <v>1.1</v>
      </c>
      <c r="K14" s="33">
        <v>0.0061</v>
      </c>
      <c r="L14" s="24"/>
      <c r="M14" s="25"/>
      <c r="N14" s="24"/>
      <c r="O14" s="25"/>
      <c r="P14" s="24"/>
      <c r="Q14" s="25"/>
    </row>
    <row r="15" spans="1:17" ht="12.75">
      <c r="A15" s="26">
        <v>6</v>
      </c>
      <c r="B15" s="22"/>
      <c r="C15" s="23"/>
      <c r="D15" s="27">
        <v>4.5</v>
      </c>
      <c r="E15" s="32">
        <v>0.2127</v>
      </c>
      <c r="F15" s="27">
        <v>2.9</v>
      </c>
      <c r="G15" s="32">
        <v>0.064</v>
      </c>
      <c r="H15" s="27">
        <v>1.6</v>
      </c>
      <c r="I15" s="32">
        <v>0.0155</v>
      </c>
      <c r="J15" s="27">
        <v>1.2</v>
      </c>
      <c r="K15" s="32">
        <v>0.0072</v>
      </c>
      <c r="L15" s="22"/>
      <c r="M15" s="23"/>
      <c r="N15" s="22"/>
      <c r="O15" s="23"/>
      <c r="P15" s="22"/>
      <c r="Q15" s="23"/>
    </row>
    <row r="16" spans="1:17" ht="12.75">
      <c r="A16" s="19">
        <v>6.5</v>
      </c>
      <c r="B16" s="24"/>
      <c r="C16" s="25"/>
      <c r="D16" s="28">
        <v>4.9</v>
      </c>
      <c r="E16" s="33">
        <v>0.2481</v>
      </c>
      <c r="F16" s="28">
        <v>3.1</v>
      </c>
      <c r="G16" s="33">
        <v>0.0745</v>
      </c>
      <c r="H16" s="28">
        <v>1.8</v>
      </c>
      <c r="I16" s="33">
        <v>0.018</v>
      </c>
      <c r="J16" s="28">
        <v>1.3</v>
      </c>
      <c r="K16" s="33">
        <v>0.0083</v>
      </c>
      <c r="L16" s="24"/>
      <c r="M16" s="25"/>
      <c r="N16" s="24"/>
      <c r="O16" s="25"/>
      <c r="P16" s="24"/>
      <c r="Q16" s="25"/>
    </row>
    <row r="17" spans="1:17" ht="12.75">
      <c r="A17" s="26">
        <v>7</v>
      </c>
      <c r="B17" s="22"/>
      <c r="C17" s="23"/>
      <c r="D17" s="27">
        <v>5.3</v>
      </c>
      <c r="E17" s="32">
        <v>0.2862</v>
      </c>
      <c r="F17" s="27">
        <v>3.3</v>
      </c>
      <c r="G17" s="32">
        <v>0.0857</v>
      </c>
      <c r="H17" s="27">
        <v>1.9</v>
      </c>
      <c r="I17" s="32">
        <v>0.0206</v>
      </c>
      <c r="J17" s="27">
        <v>1.4</v>
      </c>
      <c r="K17" s="32">
        <v>0.0095</v>
      </c>
      <c r="L17" s="22"/>
      <c r="M17" s="23"/>
      <c r="N17" s="22"/>
      <c r="O17" s="23"/>
      <c r="P17" s="22"/>
      <c r="Q17" s="23"/>
    </row>
    <row r="18" spans="1:17" ht="12.75">
      <c r="A18" s="19">
        <v>7.5</v>
      </c>
      <c r="B18" s="24"/>
      <c r="C18" s="25"/>
      <c r="D18" s="28">
        <v>5.7</v>
      </c>
      <c r="E18" s="33">
        <v>0.327</v>
      </c>
      <c r="F18" s="28">
        <v>3.6</v>
      </c>
      <c r="G18" s="33">
        <v>0.0978</v>
      </c>
      <c r="H18" s="28">
        <v>2.1</v>
      </c>
      <c r="I18" s="33">
        <v>0.0235</v>
      </c>
      <c r="J18" s="28">
        <v>1.5</v>
      </c>
      <c r="K18" s="33">
        <v>0.0108</v>
      </c>
      <c r="L18" s="24"/>
      <c r="M18" s="25"/>
      <c r="N18" s="24"/>
      <c r="O18" s="25"/>
      <c r="P18" s="24"/>
      <c r="Q18" s="25"/>
    </row>
    <row r="19" spans="1:17" ht="12.75">
      <c r="A19" s="26">
        <v>8</v>
      </c>
      <c r="B19" s="22"/>
      <c r="C19" s="23"/>
      <c r="D19" s="22"/>
      <c r="E19" s="23"/>
      <c r="F19" s="27">
        <v>3.8</v>
      </c>
      <c r="G19" s="32">
        <v>0.1108</v>
      </c>
      <c r="H19" s="27">
        <v>2.2</v>
      </c>
      <c r="I19" s="32">
        <v>0.0265</v>
      </c>
      <c r="J19" s="27">
        <v>1.6</v>
      </c>
      <c r="K19" s="32">
        <v>0.0122</v>
      </c>
      <c r="L19" s="27">
        <v>1</v>
      </c>
      <c r="M19" s="32">
        <v>0.0037</v>
      </c>
      <c r="N19" s="22"/>
      <c r="O19" s="23"/>
      <c r="P19" s="22"/>
      <c r="Q19" s="23"/>
    </row>
    <row r="20" spans="1:17" ht="12.75">
      <c r="A20" s="19">
        <v>8.5</v>
      </c>
      <c r="B20" s="24"/>
      <c r="C20" s="25"/>
      <c r="D20" s="24"/>
      <c r="E20" s="25"/>
      <c r="F20" s="28">
        <v>4.1</v>
      </c>
      <c r="G20" s="33">
        <v>0.1244</v>
      </c>
      <c r="H20" s="28">
        <v>2.3</v>
      </c>
      <c r="I20" s="33">
        <v>0.0296</v>
      </c>
      <c r="J20" s="27">
        <v>1.7</v>
      </c>
      <c r="K20" s="33">
        <v>0.0137</v>
      </c>
      <c r="L20" s="28">
        <v>1.1</v>
      </c>
      <c r="M20" s="33">
        <v>0.0041</v>
      </c>
      <c r="N20" s="24"/>
      <c r="O20" s="25"/>
      <c r="P20" s="24"/>
      <c r="Q20" s="25"/>
    </row>
    <row r="21" spans="1:17" ht="12.75">
      <c r="A21" s="26">
        <v>9</v>
      </c>
      <c r="B21" s="22"/>
      <c r="C21" s="23"/>
      <c r="D21" s="22"/>
      <c r="E21" s="23"/>
      <c r="F21" s="27">
        <v>4.3</v>
      </c>
      <c r="G21" s="32">
        <v>0.1388</v>
      </c>
      <c r="H21" s="27">
        <v>2.5</v>
      </c>
      <c r="I21" s="32">
        <v>0.033</v>
      </c>
      <c r="J21" s="27">
        <v>1.8</v>
      </c>
      <c r="K21" s="32">
        <v>0.0152</v>
      </c>
      <c r="L21" s="27">
        <v>1.1</v>
      </c>
      <c r="M21" s="32">
        <v>0.0046</v>
      </c>
      <c r="N21" s="22"/>
      <c r="O21" s="23"/>
      <c r="P21" s="22"/>
      <c r="Q21" s="23"/>
    </row>
    <row r="22" spans="1:17" ht="12.75">
      <c r="A22" s="19">
        <v>9.5</v>
      </c>
      <c r="B22" s="24"/>
      <c r="C22" s="25"/>
      <c r="D22" s="24"/>
      <c r="E22" s="25"/>
      <c r="F22" s="28">
        <v>4.5</v>
      </c>
      <c r="G22" s="33">
        <v>0.154</v>
      </c>
      <c r="H22" s="28">
        <v>2.6</v>
      </c>
      <c r="I22" s="33">
        <v>0.0365</v>
      </c>
      <c r="J22" s="28">
        <v>1.9</v>
      </c>
      <c r="K22" s="33">
        <v>0.0168</v>
      </c>
      <c r="L22" s="28">
        <v>1.2</v>
      </c>
      <c r="M22" s="33">
        <v>0.0051</v>
      </c>
      <c r="N22" s="24"/>
      <c r="O22" s="25"/>
      <c r="P22" s="24"/>
      <c r="Q22" s="25"/>
    </row>
    <row r="23" spans="1:17" ht="12.75">
      <c r="A23" s="26">
        <v>10</v>
      </c>
      <c r="B23" s="22"/>
      <c r="C23" s="23"/>
      <c r="D23" s="22"/>
      <c r="E23" s="23"/>
      <c r="F23" s="27">
        <v>4.8</v>
      </c>
      <c r="G23" s="32">
        <v>0.17</v>
      </c>
      <c r="H23" s="27">
        <v>2.7</v>
      </c>
      <c r="I23" s="32">
        <v>0.0402</v>
      </c>
      <c r="J23" s="27">
        <v>2</v>
      </c>
      <c r="K23" s="32">
        <v>0.0185</v>
      </c>
      <c r="L23" s="27">
        <v>1.3</v>
      </c>
      <c r="M23" s="32">
        <v>0.0056</v>
      </c>
      <c r="N23" s="22"/>
      <c r="O23" s="23"/>
      <c r="P23" s="22"/>
      <c r="Q23" s="23"/>
    </row>
    <row r="24" spans="1:17" ht="12.75">
      <c r="A24" s="19">
        <v>10.5</v>
      </c>
      <c r="B24" s="24"/>
      <c r="C24" s="25"/>
      <c r="D24" s="24"/>
      <c r="E24" s="25"/>
      <c r="F24" s="28">
        <v>5</v>
      </c>
      <c r="G24" s="33">
        <v>0.1867</v>
      </c>
      <c r="H24" s="28">
        <v>2.9</v>
      </c>
      <c r="I24" s="33">
        <v>0.0441</v>
      </c>
      <c r="J24" s="28">
        <v>2.1</v>
      </c>
      <c r="K24" s="33">
        <v>0.0202</v>
      </c>
      <c r="L24" s="28">
        <v>1.3</v>
      </c>
      <c r="M24" s="33">
        <v>0.0061</v>
      </c>
      <c r="N24" s="24"/>
      <c r="O24" s="25"/>
      <c r="P24" s="24"/>
      <c r="Q24" s="25"/>
    </row>
    <row r="25" spans="1:17" ht="12.75">
      <c r="A25" s="26">
        <v>11</v>
      </c>
      <c r="B25" s="22"/>
      <c r="C25" s="23"/>
      <c r="D25" s="22"/>
      <c r="E25" s="23"/>
      <c r="F25" s="27">
        <v>5.3</v>
      </c>
      <c r="G25" s="32">
        <v>0.2042</v>
      </c>
      <c r="H25" s="27">
        <v>3</v>
      </c>
      <c r="I25" s="32">
        <v>0.0462</v>
      </c>
      <c r="J25" s="27">
        <v>2.2</v>
      </c>
      <c r="K25" s="32">
        <v>0.0221</v>
      </c>
      <c r="L25" s="27">
        <v>1.4</v>
      </c>
      <c r="M25" s="34">
        <v>0.0066</v>
      </c>
      <c r="N25" s="22"/>
      <c r="O25" s="23"/>
      <c r="P25" s="22"/>
      <c r="Q25" s="23"/>
    </row>
    <row r="26" spans="1:17" ht="12.75">
      <c r="A26" s="19">
        <v>11.5</v>
      </c>
      <c r="B26" s="24"/>
      <c r="C26" s="25"/>
      <c r="D26" s="24"/>
      <c r="E26" s="25"/>
      <c r="F26" s="28">
        <v>5.5</v>
      </c>
      <c r="G26" s="33">
        <v>0.2225</v>
      </c>
      <c r="H26" s="28">
        <v>3.2</v>
      </c>
      <c r="I26" s="33">
        <v>0.0524</v>
      </c>
      <c r="J26" s="28">
        <v>2.3</v>
      </c>
      <c r="K26" s="33">
        <v>0.024</v>
      </c>
      <c r="L26" s="28">
        <v>1.4</v>
      </c>
      <c r="M26" s="33">
        <v>0.0072</v>
      </c>
      <c r="N26" s="24"/>
      <c r="O26" s="25"/>
      <c r="P26" s="24"/>
      <c r="Q26" s="25"/>
    </row>
    <row r="27" spans="1:17" ht="12.75">
      <c r="A27" s="26">
        <v>12</v>
      </c>
      <c r="B27" s="22"/>
      <c r="C27" s="23"/>
      <c r="D27" s="22"/>
      <c r="E27" s="23"/>
      <c r="F27" s="27">
        <v>5.7</v>
      </c>
      <c r="G27" s="32">
        <v>0.2416</v>
      </c>
      <c r="H27" s="27">
        <v>3.3</v>
      </c>
      <c r="I27" s="32">
        <v>0.0568</v>
      </c>
      <c r="J27" s="27">
        <v>2.4</v>
      </c>
      <c r="K27" s="32">
        <v>0.026</v>
      </c>
      <c r="L27" s="27">
        <v>1.5</v>
      </c>
      <c r="M27" s="34">
        <v>0.0078</v>
      </c>
      <c r="N27" s="22"/>
      <c r="O27" s="23"/>
      <c r="P27" s="22"/>
      <c r="Q27" s="23"/>
    </row>
    <row r="28" spans="1:17" ht="12.75">
      <c r="A28" s="19">
        <v>12.5</v>
      </c>
      <c r="B28" s="24"/>
      <c r="C28" s="25"/>
      <c r="D28" s="24"/>
      <c r="E28" s="25"/>
      <c r="F28" s="28">
        <v>6</v>
      </c>
      <c r="G28" s="33">
        <v>0.2614</v>
      </c>
      <c r="H28" s="28">
        <v>3.4</v>
      </c>
      <c r="I28" s="33">
        <v>0.0614</v>
      </c>
      <c r="J28" s="28">
        <v>2.5</v>
      </c>
      <c r="K28" s="33">
        <v>0.0281</v>
      </c>
      <c r="L28" s="28">
        <v>1.6</v>
      </c>
      <c r="M28" s="33">
        <v>0.0084</v>
      </c>
      <c r="N28" s="24"/>
      <c r="O28" s="25"/>
      <c r="P28" s="24"/>
      <c r="Q28" s="25"/>
    </row>
    <row r="29" spans="1:17" ht="12.75">
      <c r="A29" s="26">
        <v>13</v>
      </c>
      <c r="B29" s="22"/>
      <c r="C29" s="23"/>
      <c r="D29" s="22"/>
      <c r="E29" s="23"/>
      <c r="F29" s="22"/>
      <c r="G29" s="23"/>
      <c r="H29" s="27">
        <v>3.6</v>
      </c>
      <c r="I29" s="32">
        <v>0.0663</v>
      </c>
      <c r="J29" s="27">
        <v>2.6</v>
      </c>
      <c r="K29" s="32">
        <v>0.0302</v>
      </c>
      <c r="L29" s="27">
        <v>1.6</v>
      </c>
      <c r="M29" s="34">
        <v>0.009</v>
      </c>
      <c r="N29" s="22"/>
      <c r="O29" s="23"/>
      <c r="P29" s="22"/>
      <c r="Q29" s="23"/>
    </row>
    <row r="30" spans="1:17" ht="12.75">
      <c r="A30" s="19">
        <v>13.5</v>
      </c>
      <c r="B30" s="24"/>
      <c r="C30" s="25"/>
      <c r="D30" s="24"/>
      <c r="E30" s="25"/>
      <c r="F30" s="24"/>
      <c r="G30" s="25"/>
      <c r="H30" s="28">
        <v>3.7</v>
      </c>
      <c r="I30" s="33">
        <v>0.0713</v>
      </c>
      <c r="J30" s="28">
        <v>2.7</v>
      </c>
      <c r="K30" s="33">
        <v>0.0325</v>
      </c>
      <c r="L30" s="28">
        <v>1.7</v>
      </c>
      <c r="M30" s="33">
        <v>0.0097</v>
      </c>
      <c r="N30" s="28">
        <v>1</v>
      </c>
      <c r="O30" s="33">
        <v>0.0025</v>
      </c>
      <c r="P30" s="24"/>
      <c r="Q30" s="25"/>
    </row>
    <row r="31" spans="1:17" ht="12.75">
      <c r="A31" s="26">
        <v>14</v>
      </c>
      <c r="B31" s="22"/>
      <c r="C31" s="23"/>
      <c r="D31" s="22"/>
      <c r="E31" s="23"/>
      <c r="F31" s="22"/>
      <c r="G31" s="23"/>
      <c r="H31" s="27">
        <v>3.9</v>
      </c>
      <c r="I31" s="32">
        <v>0.0764</v>
      </c>
      <c r="J31" s="27">
        <v>2.8</v>
      </c>
      <c r="K31" s="32">
        <v>0.0348</v>
      </c>
      <c r="L31" s="27">
        <v>1.8</v>
      </c>
      <c r="M31" s="34">
        <v>0.0104</v>
      </c>
      <c r="N31" s="27">
        <v>1</v>
      </c>
      <c r="O31" s="32">
        <v>0.0028</v>
      </c>
      <c r="P31" s="22"/>
      <c r="Q31" s="23"/>
    </row>
    <row r="32" spans="1:17" ht="12.75">
      <c r="A32" s="19">
        <v>14.5</v>
      </c>
      <c r="B32" s="24"/>
      <c r="C32" s="25"/>
      <c r="D32" s="24"/>
      <c r="E32" s="25"/>
      <c r="F32" s="24"/>
      <c r="G32" s="25"/>
      <c r="H32" s="28">
        <v>4</v>
      </c>
      <c r="I32" s="33">
        <v>0.0817</v>
      </c>
      <c r="J32" s="28">
        <v>2.9</v>
      </c>
      <c r="K32" s="33">
        <v>0.0372</v>
      </c>
      <c r="L32" s="28">
        <v>1.8</v>
      </c>
      <c r="M32" s="33">
        <v>0.0111</v>
      </c>
      <c r="N32" s="28">
        <v>1.1</v>
      </c>
      <c r="O32" s="33">
        <v>0.003</v>
      </c>
      <c r="P32" s="24"/>
      <c r="Q32" s="25"/>
    </row>
    <row r="33" spans="1:17" ht="12.75">
      <c r="A33" s="26">
        <v>15</v>
      </c>
      <c r="B33" s="22"/>
      <c r="C33" s="23"/>
      <c r="D33" s="22"/>
      <c r="E33" s="23"/>
      <c r="F33" s="22"/>
      <c r="G33" s="23"/>
      <c r="H33" s="27">
        <v>4.1</v>
      </c>
      <c r="I33" s="32">
        <v>0.0872</v>
      </c>
      <c r="J33" s="27">
        <v>3</v>
      </c>
      <c r="K33" s="32">
        <v>0.0396</v>
      </c>
      <c r="L33" s="27">
        <v>1.9</v>
      </c>
      <c r="M33" s="34">
        <v>0.0118</v>
      </c>
      <c r="N33" s="27">
        <v>1.1</v>
      </c>
      <c r="O33" s="32">
        <v>0.0032</v>
      </c>
      <c r="P33" s="22"/>
      <c r="Q33" s="23"/>
    </row>
    <row r="34" spans="1:17" ht="12.75">
      <c r="A34" s="19">
        <v>15.5</v>
      </c>
      <c r="B34" s="24"/>
      <c r="C34" s="25"/>
      <c r="D34" s="24"/>
      <c r="E34" s="25"/>
      <c r="F34" s="24"/>
      <c r="G34" s="25"/>
      <c r="H34" s="28">
        <v>4.3</v>
      </c>
      <c r="I34" s="33">
        <v>0.0928</v>
      </c>
      <c r="J34" s="28">
        <v>3.1</v>
      </c>
      <c r="K34" s="33">
        <v>0.0442</v>
      </c>
      <c r="L34" s="28">
        <v>2</v>
      </c>
      <c r="M34" s="33">
        <v>0.0125</v>
      </c>
      <c r="N34" s="28">
        <v>1.2</v>
      </c>
      <c r="O34" s="33">
        <v>0.0034</v>
      </c>
      <c r="P34" s="24"/>
      <c r="Q34" s="25"/>
    </row>
    <row r="35" spans="1:17" ht="12.75">
      <c r="A35" s="26">
        <v>16</v>
      </c>
      <c r="B35" s="22"/>
      <c r="C35" s="23"/>
      <c r="D35" s="22"/>
      <c r="E35" s="23"/>
      <c r="F35" s="22"/>
      <c r="G35" s="23"/>
      <c r="H35" s="27">
        <v>4.4</v>
      </c>
      <c r="I35" s="32">
        <v>0.0967</v>
      </c>
      <c r="J35" s="27">
        <v>3.2</v>
      </c>
      <c r="K35" s="32">
        <v>0.0448</v>
      </c>
      <c r="L35" s="27">
        <v>2</v>
      </c>
      <c r="M35" s="34">
        <v>0.0133</v>
      </c>
      <c r="N35" s="27">
        <v>1.2</v>
      </c>
      <c r="O35" s="32">
        <v>0.0036</v>
      </c>
      <c r="P35" s="22"/>
      <c r="Q35" s="23"/>
    </row>
    <row r="36" spans="1:17" ht="12.75">
      <c r="A36" s="19">
        <v>16.5</v>
      </c>
      <c r="B36" s="24"/>
      <c r="C36" s="25"/>
      <c r="D36" s="24"/>
      <c r="E36" s="25"/>
      <c r="F36" s="24"/>
      <c r="G36" s="25"/>
      <c r="H36" s="28">
        <v>4.5</v>
      </c>
      <c r="I36" s="33">
        <v>0.1047</v>
      </c>
      <c r="J36" s="28">
        <v>3.3</v>
      </c>
      <c r="K36" s="33">
        <v>0.0475</v>
      </c>
      <c r="L36" s="28">
        <v>2.1</v>
      </c>
      <c r="M36" s="33">
        <v>0.0141</v>
      </c>
      <c r="N36" s="28">
        <v>1.2</v>
      </c>
      <c r="O36" s="33">
        <v>0.0038</v>
      </c>
      <c r="P36" s="24"/>
      <c r="Q36" s="25"/>
    </row>
    <row r="37" spans="1:17" ht="12.75">
      <c r="A37" s="26">
        <v>17</v>
      </c>
      <c r="B37" s="22"/>
      <c r="C37" s="23"/>
      <c r="D37" s="22"/>
      <c r="E37" s="23"/>
      <c r="F37" s="22"/>
      <c r="G37" s="23"/>
      <c r="H37" s="27">
        <v>4.7</v>
      </c>
      <c r="I37" s="32">
        <v>0.1109</v>
      </c>
      <c r="J37" s="27">
        <v>3.4</v>
      </c>
      <c r="K37" s="32">
        <v>0.0504</v>
      </c>
      <c r="L37" s="27">
        <v>2.1</v>
      </c>
      <c r="M37" s="34">
        <v>0.0149</v>
      </c>
      <c r="N37" s="27">
        <v>1.3</v>
      </c>
      <c r="O37" s="32">
        <v>0.004</v>
      </c>
      <c r="P37" s="22"/>
      <c r="Q37" s="23"/>
    </row>
    <row r="38" spans="1:17" ht="12.75">
      <c r="A38" s="19">
        <v>17.5</v>
      </c>
      <c r="B38" s="24"/>
      <c r="C38" s="25"/>
      <c r="D38" s="24"/>
      <c r="E38" s="25"/>
      <c r="F38" s="24"/>
      <c r="G38" s="25"/>
      <c r="H38" s="28">
        <v>4.8</v>
      </c>
      <c r="I38" s="33">
        <v>0.1172</v>
      </c>
      <c r="J38" s="28">
        <v>3.5</v>
      </c>
      <c r="K38" s="33">
        <v>0.0532</v>
      </c>
      <c r="L38" s="28">
        <v>2.2</v>
      </c>
      <c r="M38" s="33">
        <v>0.0157</v>
      </c>
      <c r="N38" s="28">
        <v>1.3</v>
      </c>
      <c r="O38" s="33">
        <v>0.0042</v>
      </c>
      <c r="P38" s="24"/>
      <c r="Q38" s="25"/>
    </row>
    <row r="39" spans="1:17" ht="12.75">
      <c r="A39" s="26">
        <v>18</v>
      </c>
      <c r="B39" s="22"/>
      <c r="C39" s="23"/>
      <c r="D39" s="22"/>
      <c r="E39" s="23"/>
      <c r="F39" s="22"/>
      <c r="G39" s="23"/>
      <c r="H39" s="27">
        <v>4.9</v>
      </c>
      <c r="I39" s="32">
        <v>0.1238</v>
      </c>
      <c r="J39" s="27">
        <v>3.6</v>
      </c>
      <c r="K39" s="32">
        <v>0.0562</v>
      </c>
      <c r="L39" s="27">
        <v>2.3</v>
      </c>
      <c r="M39" s="34">
        <v>0.0166</v>
      </c>
      <c r="N39" s="27">
        <v>1.3</v>
      </c>
      <c r="O39" s="32">
        <v>0.0044</v>
      </c>
      <c r="P39" s="22"/>
      <c r="Q39" s="23"/>
    </row>
    <row r="40" spans="1:17" ht="12.75">
      <c r="A40" s="19">
        <v>18.5</v>
      </c>
      <c r="B40" s="24"/>
      <c r="C40" s="25"/>
      <c r="D40" s="24"/>
      <c r="E40" s="25"/>
      <c r="F40" s="24"/>
      <c r="G40" s="25"/>
      <c r="H40" s="28">
        <v>5.1</v>
      </c>
      <c r="I40" s="33">
        <v>0.1305</v>
      </c>
      <c r="J40" s="28">
        <v>3.7</v>
      </c>
      <c r="K40" s="33">
        <v>0.0592</v>
      </c>
      <c r="L40" s="28">
        <v>2.3</v>
      </c>
      <c r="M40" s="33">
        <v>0.0175</v>
      </c>
      <c r="N40" s="28">
        <v>1.4</v>
      </c>
      <c r="O40" s="33">
        <v>0.0047</v>
      </c>
      <c r="P40" s="28">
        <v>1</v>
      </c>
      <c r="Q40" s="33">
        <v>0.0021</v>
      </c>
    </row>
    <row r="41" spans="1:17" ht="12.75">
      <c r="A41" s="26">
        <v>19</v>
      </c>
      <c r="B41" s="22"/>
      <c r="C41" s="23"/>
      <c r="D41" s="22"/>
      <c r="E41" s="23"/>
      <c r="F41" s="22"/>
      <c r="G41" s="23"/>
      <c r="H41" s="27">
        <v>5.2</v>
      </c>
      <c r="I41" s="32">
        <v>0.1374</v>
      </c>
      <c r="J41" s="27">
        <v>3.8</v>
      </c>
      <c r="K41" s="32">
        <v>0.0623</v>
      </c>
      <c r="L41" s="27">
        <v>2.4</v>
      </c>
      <c r="M41" s="34">
        <v>0.0184</v>
      </c>
      <c r="N41" s="27">
        <v>1.4</v>
      </c>
      <c r="O41" s="32">
        <v>0.0049</v>
      </c>
      <c r="P41" s="27">
        <v>1</v>
      </c>
      <c r="Q41" s="32">
        <v>0.0022</v>
      </c>
    </row>
    <row r="42" spans="1:17" ht="12.75">
      <c r="A42" s="19">
        <v>19.5</v>
      </c>
      <c r="B42" s="24"/>
      <c r="C42" s="25"/>
      <c r="D42" s="24"/>
      <c r="E42" s="25"/>
      <c r="F42" s="24"/>
      <c r="G42" s="25"/>
      <c r="H42" s="28">
        <v>5.4</v>
      </c>
      <c r="I42" s="33">
        <v>0.1444</v>
      </c>
      <c r="J42" s="28">
        <v>3.9</v>
      </c>
      <c r="K42" s="33">
        <v>0.0655</v>
      </c>
      <c r="L42" s="28">
        <v>2.5</v>
      </c>
      <c r="M42" s="33">
        <v>0.0193</v>
      </c>
      <c r="N42" s="28">
        <v>1.5</v>
      </c>
      <c r="O42" s="33">
        <v>0.0051</v>
      </c>
      <c r="P42" s="28">
        <v>1.1</v>
      </c>
      <c r="Q42" s="33">
        <v>0.0023</v>
      </c>
    </row>
    <row r="43" spans="1:17" ht="12.75">
      <c r="A43" s="26">
        <v>20</v>
      </c>
      <c r="B43" s="22"/>
      <c r="C43" s="23"/>
      <c r="D43" s="22"/>
      <c r="E43" s="23"/>
      <c r="F43" s="22"/>
      <c r="G43" s="23"/>
      <c r="H43" s="27">
        <v>5.5</v>
      </c>
      <c r="I43" s="32">
        <v>0.1517</v>
      </c>
      <c r="J43" s="27">
        <v>4</v>
      </c>
      <c r="K43" s="32">
        <v>0.0687</v>
      </c>
      <c r="L43" s="27">
        <v>2.5</v>
      </c>
      <c r="M43" s="32">
        <v>0.0202</v>
      </c>
      <c r="N43" s="27">
        <v>1.5</v>
      </c>
      <c r="O43" s="32">
        <v>0.0054</v>
      </c>
      <c r="P43" s="27">
        <v>1.1</v>
      </c>
      <c r="Q43" s="32">
        <v>0.0024</v>
      </c>
    </row>
    <row r="44" spans="1:17" ht="12.75">
      <c r="A44" s="19">
        <v>21</v>
      </c>
      <c r="B44" s="24"/>
      <c r="C44" s="25"/>
      <c r="D44" s="24"/>
      <c r="E44" s="25"/>
      <c r="F44" s="24"/>
      <c r="G44" s="25"/>
      <c r="H44" s="28">
        <v>5.8</v>
      </c>
      <c r="I44" s="33">
        <v>0.1667</v>
      </c>
      <c r="J44" s="28">
        <v>4.3</v>
      </c>
      <c r="K44" s="33">
        <v>0.0754</v>
      </c>
      <c r="L44" s="28">
        <v>2.6</v>
      </c>
      <c r="M44" s="33">
        <v>0.0222</v>
      </c>
      <c r="N44" s="28">
        <v>1.6</v>
      </c>
      <c r="O44" s="33">
        <v>0.0059</v>
      </c>
      <c r="P44" s="28">
        <v>1.1</v>
      </c>
      <c r="Q44" s="33">
        <v>0.0026</v>
      </c>
    </row>
    <row r="45" spans="1:17" ht="12.75">
      <c r="A45" s="26">
        <v>22</v>
      </c>
      <c r="B45" s="22"/>
      <c r="C45" s="23"/>
      <c r="D45" s="22"/>
      <c r="E45" s="23"/>
      <c r="F45" s="22"/>
      <c r="G45" s="23"/>
      <c r="H45" s="22"/>
      <c r="I45" s="23"/>
      <c r="J45" s="27">
        <v>4.5</v>
      </c>
      <c r="K45" s="32">
        <v>0.0825</v>
      </c>
      <c r="L45" s="27">
        <v>2.8</v>
      </c>
      <c r="M45" s="32">
        <v>0.0242</v>
      </c>
      <c r="N45" s="27">
        <v>1.6</v>
      </c>
      <c r="O45" s="32">
        <v>0.0064</v>
      </c>
      <c r="P45" s="27">
        <v>1.2</v>
      </c>
      <c r="Q45" s="32">
        <v>0.0029</v>
      </c>
    </row>
    <row r="46" spans="1:17" ht="12.75">
      <c r="A46" s="19">
        <v>23</v>
      </c>
      <c r="B46" s="24"/>
      <c r="C46" s="25"/>
      <c r="D46" s="24"/>
      <c r="E46" s="25"/>
      <c r="F46" s="24"/>
      <c r="G46" s="25"/>
      <c r="H46" s="24"/>
      <c r="I46" s="25"/>
      <c r="J46" s="28">
        <v>4.7</v>
      </c>
      <c r="K46" s="33">
        <v>0.0898</v>
      </c>
      <c r="L46" s="28">
        <v>2.9</v>
      </c>
      <c r="M46" s="33">
        <v>0.0263</v>
      </c>
      <c r="N46" s="28">
        <v>1.7</v>
      </c>
      <c r="O46" s="33">
        <v>0.007</v>
      </c>
      <c r="P46" s="28">
        <v>1.2</v>
      </c>
      <c r="Q46" s="33">
        <v>0.0031</v>
      </c>
    </row>
    <row r="47" spans="1:17" ht="12.75">
      <c r="A47" s="26">
        <v>24</v>
      </c>
      <c r="B47" s="22"/>
      <c r="C47" s="23"/>
      <c r="D47" s="22"/>
      <c r="E47" s="23"/>
      <c r="F47" s="22"/>
      <c r="G47" s="23"/>
      <c r="H47" s="22"/>
      <c r="I47" s="23"/>
      <c r="J47" s="27">
        <v>4.9</v>
      </c>
      <c r="K47" s="32">
        <v>0.0975</v>
      </c>
      <c r="L47" s="27">
        <v>3</v>
      </c>
      <c r="M47" s="32">
        <v>0.0285</v>
      </c>
      <c r="N47" s="27">
        <v>1.8</v>
      </c>
      <c r="O47" s="32">
        <v>0.0076</v>
      </c>
      <c r="P47" s="27">
        <v>1.3</v>
      </c>
      <c r="Q47" s="32">
        <v>0.0034</v>
      </c>
    </row>
    <row r="48" spans="1:17" ht="12.75">
      <c r="A48" s="19">
        <v>25</v>
      </c>
      <c r="B48" s="24"/>
      <c r="C48" s="25"/>
      <c r="D48" s="24"/>
      <c r="E48" s="25"/>
      <c r="F48" s="24"/>
      <c r="G48" s="25"/>
      <c r="H48" s="24"/>
      <c r="I48" s="25"/>
      <c r="J48" s="28">
        <v>5.1</v>
      </c>
      <c r="K48" s="33">
        <v>0.1055</v>
      </c>
      <c r="L48" s="28">
        <v>3.1</v>
      </c>
      <c r="M48" s="33">
        <v>0.0308</v>
      </c>
      <c r="N48" s="28">
        <v>1.9</v>
      </c>
      <c r="O48" s="33">
        <v>0.0082</v>
      </c>
      <c r="P48" s="28">
        <v>1.4</v>
      </c>
      <c r="Q48" s="33">
        <v>0.0036</v>
      </c>
    </row>
    <row r="49" spans="1:17" ht="12.75">
      <c r="A49" s="26">
        <v>26</v>
      </c>
      <c r="B49" s="22"/>
      <c r="C49" s="23"/>
      <c r="D49" s="22"/>
      <c r="E49" s="23"/>
      <c r="F49" s="22"/>
      <c r="G49" s="23"/>
      <c r="H49" s="22"/>
      <c r="I49" s="23"/>
      <c r="J49" s="27">
        <v>5.3</v>
      </c>
      <c r="K49" s="32">
        <v>0.1138</v>
      </c>
      <c r="L49" s="27">
        <v>3.3</v>
      </c>
      <c r="M49" s="32">
        <v>0.0333</v>
      </c>
      <c r="N49" s="27">
        <v>1.9</v>
      </c>
      <c r="O49" s="32">
        <v>0.0088</v>
      </c>
      <c r="P49" s="27">
        <v>1.4</v>
      </c>
      <c r="Q49" s="32">
        <v>0.0039</v>
      </c>
    </row>
    <row r="50" spans="1:17" ht="12.75">
      <c r="A50" s="19">
        <v>27</v>
      </c>
      <c r="B50" s="24"/>
      <c r="C50" s="25"/>
      <c r="D50" s="24"/>
      <c r="E50" s="25"/>
      <c r="F50" s="24"/>
      <c r="G50" s="25"/>
      <c r="H50" s="24"/>
      <c r="I50" s="25"/>
      <c r="J50" s="28">
        <v>5.5</v>
      </c>
      <c r="K50" s="33">
        <v>0.1224</v>
      </c>
      <c r="L50" s="28">
        <v>3.4</v>
      </c>
      <c r="M50" s="33">
        <v>0.0358</v>
      </c>
      <c r="N50" s="28">
        <v>2</v>
      </c>
      <c r="O50" s="33">
        <v>0.0094</v>
      </c>
      <c r="P50" s="28">
        <v>1.5</v>
      </c>
      <c r="Q50" s="33">
        <v>0.0042</v>
      </c>
    </row>
    <row r="51" spans="1:17" ht="12.75">
      <c r="A51" s="26">
        <v>28</v>
      </c>
      <c r="B51" s="22"/>
      <c r="C51" s="23"/>
      <c r="D51" s="22"/>
      <c r="E51" s="23"/>
      <c r="F51" s="22"/>
      <c r="G51" s="23"/>
      <c r="H51" s="22"/>
      <c r="I51" s="23"/>
      <c r="J51" s="27">
        <v>5.7</v>
      </c>
      <c r="K51" s="32">
        <v>0.1313</v>
      </c>
      <c r="L51" s="27">
        <v>3.5</v>
      </c>
      <c r="M51" s="32">
        <v>0.0383</v>
      </c>
      <c r="N51" s="27">
        <v>2.1</v>
      </c>
      <c r="O51" s="32">
        <v>0.0101</v>
      </c>
      <c r="P51" s="27">
        <v>1.5</v>
      </c>
      <c r="Q51" s="32">
        <v>0.0045</v>
      </c>
    </row>
    <row r="52" spans="1:17" ht="12.75">
      <c r="A52" s="19">
        <v>29</v>
      </c>
      <c r="B52" s="24"/>
      <c r="C52" s="25"/>
      <c r="D52" s="24"/>
      <c r="E52" s="25"/>
      <c r="F52" s="24"/>
      <c r="G52" s="25"/>
      <c r="H52" s="24"/>
      <c r="I52" s="25"/>
      <c r="J52" s="28">
        <v>5.9</v>
      </c>
      <c r="K52" s="33">
        <v>0.1405</v>
      </c>
      <c r="L52" s="28">
        <v>3.7</v>
      </c>
      <c r="M52" s="33">
        <v>0.041</v>
      </c>
      <c r="N52" s="28">
        <v>2.2</v>
      </c>
      <c r="O52" s="33">
        <v>0.0108</v>
      </c>
      <c r="P52" s="28">
        <v>1.6</v>
      </c>
      <c r="Q52" s="33">
        <v>0.0048</v>
      </c>
    </row>
    <row r="53" spans="1:17" ht="12.75">
      <c r="A53" s="26">
        <v>30</v>
      </c>
      <c r="B53" s="22"/>
      <c r="C53" s="23"/>
      <c r="D53" s="22"/>
      <c r="E53" s="23"/>
      <c r="F53" s="22"/>
      <c r="G53" s="23"/>
      <c r="H53" s="22"/>
      <c r="I53" s="23"/>
      <c r="J53" s="22"/>
      <c r="K53" s="23"/>
      <c r="L53" s="27">
        <v>3.8</v>
      </c>
      <c r="M53" s="32">
        <v>0.0437</v>
      </c>
      <c r="N53" s="27">
        <v>2.2</v>
      </c>
      <c r="O53" s="32">
        <v>0.0115</v>
      </c>
      <c r="P53" s="27">
        <v>1.6</v>
      </c>
      <c r="Q53" s="32">
        <v>0.0051</v>
      </c>
    </row>
    <row r="54" spans="1:17" ht="12.75">
      <c r="A54" s="19">
        <v>31</v>
      </c>
      <c r="B54" s="24"/>
      <c r="C54" s="25"/>
      <c r="D54" s="24"/>
      <c r="E54" s="25"/>
      <c r="F54" s="24"/>
      <c r="G54" s="25"/>
      <c r="H54" s="24"/>
      <c r="I54" s="25"/>
      <c r="J54" s="24"/>
      <c r="K54" s="25"/>
      <c r="L54" s="28">
        <v>3.9</v>
      </c>
      <c r="M54" s="33">
        <v>0.0466</v>
      </c>
      <c r="N54" s="28">
        <v>2.3</v>
      </c>
      <c r="O54" s="33">
        <v>0.012</v>
      </c>
      <c r="P54" s="28">
        <v>1.7</v>
      </c>
      <c r="Q54" s="33">
        <v>0.0054</v>
      </c>
    </row>
    <row r="55" spans="1:17" ht="12.75">
      <c r="A55" s="245" t="s">
        <v>41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1:17" ht="12.75">
      <c r="A56" s="290" t="s">
        <v>42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</row>
    <row r="57" spans="1:16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 ht="12.75">
      <c r="A58" s="290" t="s">
        <v>43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</row>
    <row r="59" spans="13:14" ht="12.75">
      <c r="M59" s="30"/>
      <c r="N59" s="31"/>
    </row>
    <row r="60" spans="13:14" ht="12.75">
      <c r="M60" s="30"/>
      <c r="N60" s="31"/>
    </row>
    <row r="61" spans="13:14" ht="12.75">
      <c r="M61" s="30"/>
      <c r="N61" s="31"/>
    </row>
    <row r="62" spans="13:14" ht="12.75">
      <c r="M62" s="30"/>
      <c r="N62" s="31"/>
    </row>
    <row r="63" spans="13:14" ht="12.75">
      <c r="M63" s="30"/>
      <c r="N63" s="31"/>
    </row>
    <row r="64" spans="13:14" ht="12.75">
      <c r="M64" s="30"/>
      <c r="N64" s="31"/>
    </row>
    <row r="225" ht="12.75">
      <c r="N225" s="29">
        <v>2.8</v>
      </c>
    </row>
  </sheetData>
  <sheetProtection/>
  <mergeCells count="11">
    <mergeCell ref="A56:Q56"/>
    <mergeCell ref="A55:Q55"/>
    <mergeCell ref="A58:Q58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U47"/>
  <sheetViews>
    <sheetView zoomScale="85" zoomScaleNormal="85" zoomScalePageLayoutView="0" workbookViewId="0" topLeftCell="C1">
      <selection activeCell="D35" sqref="D35"/>
    </sheetView>
  </sheetViews>
  <sheetFormatPr defaultColWidth="9.00390625" defaultRowHeight="12.75"/>
  <cols>
    <col min="4" max="4" width="11.75390625" style="0" customWidth="1"/>
    <col min="5" max="5" width="12.75390625" style="0" customWidth="1"/>
    <col min="6" max="6" width="10.375" style="0" bestFit="1" customWidth="1"/>
    <col min="7" max="8" width="10.375" style="0" customWidth="1"/>
    <col min="10" max="11" width="12.625" style="0" customWidth="1"/>
  </cols>
  <sheetData>
    <row r="2" ht="13.5" thickBot="1"/>
    <row r="3" spans="2:255" ht="28.5" customHeight="1">
      <c r="B3" s="329" t="s">
        <v>145</v>
      </c>
      <c r="C3" s="330"/>
      <c r="D3" s="330"/>
      <c r="E3" s="330"/>
      <c r="F3" s="330"/>
      <c r="G3" s="330"/>
      <c r="H3" s="330"/>
      <c r="I3" s="330"/>
      <c r="J3" s="330"/>
      <c r="K3" s="331"/>
      <c r="L3" s="111"/>
      <c r="Q3" s="171" t="s">
        <v>126</v>
      </c>
      <c r="R3" s="177" t="s">
        <v>127</v>
      </c>
      <c r="S3" s="173" t="s">
        <v>128</v>
      </c>
      <c r="T3" s="174" t="s">
        <v>129</v>
      </c>
      <c r="U3" s="174" t="s">
        <v>58</v>
      </c>
      <c r="V3" s="33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</row>
    <row r="4" spans="2:255" ht="12.75" customHeight="1">
      <c r="B4" s="333" t="s">
        <v>125</v>
      </c>
      <c r="C4" s="334" t="s">
        <v>143</v>
      </c>
      <c r="D4" s="327" t="s">
        <v>137</v>
      </c>
      <c r="E4" s="327" t="s">
        <v>138</v>
      </c>
      <c r="F4" s="334" t="s">
        <v>144</v>
      </c>
      <c r="G4" s="327" t="s">
        <v>139</v>
      </c>
      <c r="H4" s="327" t="s">
        <v>140</v>
      </c>
      <c r="I4" s="335" t="s">
        <v>124</v>
      </c>
      <c r="J4" s="326" t="s">
        <v>141</v>
      </c>
      <c r="K4" s="328" t="s">
        <v>142</v>
      </c>
      <c r="L4" s="111"/>
      <c r="Q4" s="176">
        <v>1</v>
      </c>
      <c r="R4" s="178">
        <f>IF(ISBLANK('BORU HESABI '!D6)," ",'BORU HESABI '!D6)</f>
        <v>65</v>
      </c>
      <c r="S4" s="175">
        <f>IF(ISBLANK('BİNA ve TES. BİLG.'!R5)," ",'BİNA ve TES. BİLG.'!R5)</f>
        <v>5</v>
      </c>
      <c r="T4" s="151" t="str">
        <f>IF(ISBLANK('BİNA ve TES. BİLG.'!S5)," ",'BİNA ve TES. BİLG.'!S5)</f>
        <v> </v>
      </c>
      <c r="U4" s="175">
        <f>IF(ISBLANK('BİNA ve TES. BİLG.'!V5)," ",'BİNA ve TES. BİLG.'!V5)</f>
        <v>1</v>
      </c>
      <c r="V4" s="33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</row>
    <row r="5" spans="2:255" ht="22.5" customHeight="1">
      <c r="B5" s="333"/>
      <c r="C5" s="334"/>
      <c r="D5" s="327"/>
      <c r="E5" s="327"/>
      <c r="F5" s="334"/>
      <c r="G5" s="327"/>
      <c r="H5" s="327"/>
      <c r="I5" s="336"/>
      <c r="J5" s="326"/>
      <c r="K5" s="328"/>
      <c r="L5" s="111"/>
      <c r="Q5" s="176">
        <v>2</v>
      </c>
      <c r="R5" s="178">
        <f>IF(ISBLANK('BORU HESABI '!D7)," ",'BORU HESABI '!D7)</f>
        <v>40</v>
      </c>
      <c r="S5" s="175">
        <f>IF(ISBLANK('BİNA ve TES. BİLG.'!R6)," ",'BİNA ve TES. BİLG.'!R6)</f>
        <v>5</v>
      </c>
      <c r="T5" s="151" t="str">
        <f>IF(ISBLANK('BİNA ve TES. BİLG.'!S6)," ",'BİNA ve TES. BİLG.'!S6)</f>
        <v> </v>
      </c>
      <c r="U5" s="175" t="str">
        <f>IF(ISBLANK('BİNA ve TES. BİLG.'!V6)," ",'BİNA ve TES. BİLG.'!V6)</f>
        <v> </v>
      </c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  <c r="IU5" s="172"/>
    </row>
    <row r="6" spans="2:255" ht="12.75">
      <c r="B6" s="184">
        <v>15</v>
      </c>
      <c r="C6" s="187">
        <f aca="true" t="shared" si="0" ref="C6:C14">IF((SUMIF($R$4:$R$46,B6,$S$4:$S$46))=0," ",SUMIF($R$4:$R$46,B6,$S$4:$S$46))</f>
        <v>13</v>
      </c>
      <c r="D6" s="199">
        <v>1.47</v>
      </c>
      <c r="E6" s="188">
        <f aca="true" t="shared" si="1" ref="E6:E14">IF(ISNUMBER(C6),C6*D6,0)</f>
        <v>19.11</v>
      </c>
      <c r="F6" s="189" t="str">
        <f aca="true" t="shared" si="2" ref="F6:F14">IF((SUMIF($R$4:$R$46,B6,$T$4:$T$46))=0," ",SUMIF($R$4:$R$46,B6,$T$4:$T$46))</f>
        <v> </v>
      </c>
      <c r="G6" s="198">
        <f>D6+0.75*D6</f>
        <v>2.5725</v>
      </c>
      <c r="H6" s="188">
        <f>IF(ISNUMBER(F6),F6*G6,0)</f>
        <v>0</v>
      </c>
      <c r="I6" s="189">
        <f aca="true" t="shared" si="3" ref="I6:I14">IF((SUMIF($R$4:$R$46,B6,$U$4:$U$46))=0," ",SUMIF($R$4:$R$46,B6,$U$4:$U$46))</f>
        <v>4</v>
      </c>
      <c r="J6" s="201">
        <v>6.8</v>
      </c>
      <c r="K6" s="190">
        <f>IF(ISNUMBER(I6),I6*J6,0)</f>
        <v>27.2</v>
      </c>
      <c r="L6" s="111"/>
      <c r="Q6" s="176">
        <v>3</v>
      </c>
      <c r="R6" s="178">
        <f>IF(ISBLANK('BORU HESABI '!D8)," ",'BORU HESABI '!D8)</f>
        <v>50</v>
      </c>
      <c r="S6" s="175">
        <f>IF(ISBLANK('BİNA ve TES. BİLG.'!R7)," ",'BİNA ve TES. BİLG.'!R7)</f>
        <v>1</v>
      </c>
      <c r="T6" s="151">
        <f>IF(ISBLANK('BİNA ve TES. BİLG.'!S7)," ",'BİNA ve TES. BİLG.'!S7)</f>
        <v>2</v>
      </c>
      <c r="U6" s="175" t="str">
        <f>IF(ISBLANK('BİNA ve TES. BİLG.'!V7)," ",'BİNA ve TES. BİLG.'!V7)</f>
        <v> </v>
      </c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  <c r="IU6" s="172"/>
    </row>
    <row r="7" spans="2:255" ht="12.75">
      <c r="B7" s="184">
        <v>20</v>
      </c>
      <c r="C7" s="187">
        <f t="shared" si="0"/>
        <v>25</v>
      </c>
      <c r="D7" s="199">
        <v>1.65</v>
      </c>
      <c r="E7" s="188">
        <f t="shared" si="1"/>
        <v>41.25</v>
      </c>
      <c r="F7" s="189" t="str">
        <f t="shared" si="2"/>
        <v> </v>
      </c>
      <c r="G7" s="198">
        <f aca="true" t="shared" si="4" ref="G7:G14">D7+0.75*D7</f>
        <v>2.8874999999999997</v>
      </c>
      <c r="H7" s="188">
        <f aca="true" t="shared" si="5" ref="H7:H14">IF(ISNUMBER(F7),F7*G7,0)</f>
        <v>0</v>
      </c>
      <c r="I7" s="189">
        <f t="shared" si="3"/>
        <v>9</v>
      </c>
      <c r="J7" s="201">
        <v>9</v>
      </c>
      <c r="K7" s="190">
        <f aca="true" t="shared" si="6" ref="K7:K14">IF(ISNUMBER(I7),I7*J7,0)</f>
        <v>81</v>
      </c>
      <c r="L7" s="111"/>
      <c r="Q7" s="176">
        <v>4</v>
      </c>
      <c r="R7" s="178">
        <f>IF(ISBLANK('BORU HESABI '!D9)," ",'BORU HESABI '!D9)</f>
        <v>50</v>
      </c>
      <c r="S7" s="175" t="str">
        <f>IF(ISBLANK('BİNA ve TES. BİLG.'!R8)," ",'BİNA ve TES. BİLG.'!R8)</f>
        <v> </v>
      </c>
      <c r="T7" s="151" t="str">
        <f>IF(ISBLANK('BİNA ve TES. BİLG.'!S8)," ",'BİNA ve TES. BİLG.'!S8)</f>
        <v> </v>
      </c>
      <c r="U7" s="175" t="str">
        <f>IF(ISBLANK('BİNA ve TES. BİLG.'!V8)," ",'BİNA ve TES. BİLG.'!V8)</f>
        <v> </v>
      </c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</row>
    <row r="8" spans="2:255" ht="12.75">
      <c r="B8" s="184">
        <v>25</v>
      </c>
      <c r="C8" s="187">
        <f t="shared" si="0"/>
        <v>18</v>
      </c>
      <c r="D8" s="199">
        <v>2.205</v>
      </c>
      <c r="E8" s="188">
        <f t="shared" si="1"/>
        <v>39.69</v>
      </c>
      <c r="F8" s="189" t="str">
        <f t="shared" si="2"/>
        <v> </v>
      </c>
      <c r="G8" s="198">
        <f t="shared" si="4"/>
        <v>3.85875</v>
      </c>
      <c r="H8" s="188">
        <f t="shared" si="5"/>
        <v>0</v>
      </c>
      <c r="I8" s="189">
        <f t="shared" si="3"/>
        <v>15</v>
      </c>
      <c r="J8" s="201">
        <v>13.2</v>
      </c>
      <c r="K8" s="190">
        <f t="shared" si="6"/>
        <v>198</v>
      </c>
      <c r="L8" s="111"/>
      <c r="Q8" s="176">
        <v>5</v>
      </c>
      <c r="R8" s="178">
        <f>IF(ISBLANK('BORU HESABI '!D10)," ",'BORU HESABI '!D10)</f>
        <v>50</v>
      </c>
      <c r="S8" s="175">
        <f>IF(ISBLANK('BİNA ve TES. BİLG.'!R9)," ",'BİNA ve TES. BİLG.'!R9)</f>
        <v>1</v>
      </c>
      <c r="T8" s="151" t="str">
        <f>IF(ISBLANK('BİNA ve TES. BİLG.'!S9)," ",'BİNA ve TES. BİLG.'!S9)</f>
        <v> </v>
      </c>
      <c r="U8" s="175" t="str">
        <f>IF(ISBLANK('BİNA ve TES. BİLG.'!V9)," ",'BİNA ve TES. BİLG.'!V9)</f>
        <v> 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</row>
    <row r="9" spans="2:255" ht="12.75">
      <c r="B9" s="184">
        <v>32</v>
      </c>
      <c r="C9" s="187" t="str">
        <f t="shared" si="0"/>
        <v> </v>
      </c>
      <c r="D9" s="199">
        <v>2.7</v>
      </c>
      <c r="E9" s="188">
        <f t="shared" si="1"/>
        <v>0</v>
      </c>
      <c r="F9" s="189" t="str">
        <f t="shared" si="2"/>
        <v> </v>
      </c>
      <c r="G9" s="198">
        <f t="shared" si="4"/>
        <v>4.7250000000000005</v>
      </c>
      <c r="H9" s="188">
        <f t="shared" si="5"/>
        <v>0</v>
      </c>
      <c r="I9" s="189" t="str">
        <f t="shared" si="3"/>
        <v> </v>
      </c>
      <c r="J9" s="201">
        <v>25.9</v>
      </c>
      <c r="K9" s="190">
        <f t="shared" si="6"/>
        <v>0</v>
      </c>
      <c r="L9" s="111"/>
      <c r="Q9" s="176">
        <v>6</v>
      </c>
      <c r="R9" s="178">
        <f>IF(ISBLANK('BORU HESABI '!D11)," ",'BORU HESABI '!D11)</f>
        <v>40</v>
      </c>
      <c r="S9" s="175" t="str">
        <f>IF(ISBLANK('BİNA ve TES. BİLG.'!R10)," ",'BİNA ve TES. BİLG.'!R10)</f>
        <v> </v>
      </c>
      <c r="T9" s="151" t="str">
        <f>IF(ISBLANK('BİNA ve TES. BİLG.'!S10)," ",'BİNA ve TES. BİLG.'!S10)</f>
        <v> </v>
      </c>
      <c r="U9" s="175" t="str">
        <f>IF(ISBLANK('BİNA ve TES. BİLG.'!V10)," ",'BİNA ve TES. BİLG.'!V10)</f>
        <v> </v>
      </c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</row>
    <row r="10" spans="2:255" ht="12.75">
      <c r="B10" s="184">
        <v>40</v>
      </c>
      <c r="C10" s="187">
        <f t="shared" si="0"/>
        <v>5</v>
      </c>
      <c r="D10" s="199">
        <v>3.225</v>
      </c>
      <c r="E10" s="188">
        <f t="shared" si="1"/>
        <v>16.125</v>
      </c>
      <c r="F10" s="189" t="str">
        <f t="shared" si="2"/>
        <v> </v>
      </c>
      <c r="G10" s="198">
        <f t="shared" si="4"/>
        <v>5.643750000000001</v>
      </c>
      <c r="H10" s="188">
        <f t="shared" si="5"/>
        <v>0</v>
      </c>
      <c r="I10" s="189" t="str">
        <f t="shared" si="3"/>
        <v> </v>
      </c>
      <c r="J10" s="201">
        <v>34.2</v>
      </c>
      <c r="K10" s="190">
        <f t="shared" si="6"/>
        <v>0</v>
      </c>
      <c r="L10" s="111"/>
      <c r="Q10" s="176">
        <v>7</v>
      </c>
      <c r="R10" s="178">
        <f>IF(ISBLANK('BORU HESABI '!D12)," ",'BORU HESABI '!D12)</f>
        <v>32</v>
      </c>
      <c r="S10" s="175" t="str">
        <f>IF(ISBLANK('BİNA ve TES. BİLG.'!R11)," ",'BİNA ve TES. BİLG.'!R11)</f>
        <v> </v>
      </c>
      <c r="T10" s="151" t="str">
        <f>IF(ISBLANK('BİNA ve TES. BİLG.'!S11)," ",'BİNA ve TES. BİLG.'!S11)</f>
        <v> </v>
      </c>
      <c r="U10" s="175" t="str">
        <f>IF(ISBLANK('BİNA ve TES. BİLG.'!V11)," ",'BİNA ve TES. BİLG.'!V11)</f>
        <v> </v>
      </c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</row>
    <row r="11" spans="2:255" ht="12.75">
      <c r="B11" s="184">
        <v>50</v>
      </c>
      <c r="C11" s="187">
        <f t="shared" si="0"/>
        <v>2</v>
      </c>
      <c r="D11" s="199">
        <v>3.523</v>
      </c>
      <c r="E11" s="188">
        <f t="shared" si="1"/>
        <v>7.046</v>
      </c>
      <c r="F11" s="189">
        <f t="shared" si="2"/>
        <v>2</v>
      </c>
      <c r="G11" s="198">
        <f t="shared" si="4"/>
        <v>6.16525</v>
      </c>
      <c r="H11" s="188">
        <f t="shared" si="5"/>
        <v>12.3305</v>
      </c>
      <c r="I11" s="189" t="str">
        <f t="shared" si="3"/>
        <v> </v>
      </c>
      <c r="J11" s="201">
        <v>52.3</v>
      </c>
      <c r="K11" s="190">
        <f t="shared" si="6"/>
        <v>0</v>
      </c>
      <c r="L11" s="111"/>
      <c r="Q11" s="176">
        <v>8</v>
      </c>
      <c r="R11" s="178">
        <f>IF(ISBLANK('BORU HESABI '!D13)," ",'BORU HESABI '!D13)</f>
        <v>32</v>
      </c>
      <c r="S11" s="175" t="str">
        <f>IF(ISBLANK('BİNA ve TES. BİLG.'!R12)," ",'BİNA ve TES. BİLG.'!R12)</f>
        <v> </v>
      </c>
      <c r="T11" s="151" t="str">
        <f>IF(ISBLANK('BİNA ve TES. BİLG.'!S12)," ",'BİNA ve TES. BİLG.'!S12)</f>
        <v> </v>
      </c>
      <c r="U11" s="175" t="str">
        <f>IF(ISBLANK('BİNA ve TES. BİLG.'!V12)," ",'BİNA ve TES. BİLG.'!V12)</f>
        <v> 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  <c r="IU11" s="172"/>
    </row>
    <row r="12" spans="2:255" ht="12.75">
      <c r="B12" s="184">
        <v>65</v>
      </c>
      <c r="C12" s="187">
        <f t="shared" si="0"/>
        <v>5</v>
      </c>
      <c r="D12" s="199">
        <v>4.87</v>
      </c>
      <c r="E12" s="188">
        <f t="shared" si="1"/>
        <v>24.35</v>
      </c>
      <c r="F12" s="189" t="str">
        <f t="shared" si="2"/>
        <v> </v>
      </c>
      <c r="G12" s="198">
        <f t="shared" si="4"/>
        <v>8.5225</v>
      </c>
      <c r="H12" s="188">
        <f t="shared" si="5"/>
        <v>0</v>
      </c>
      <c r="I12" s="189">
        <f t="shared" si="3"/>
        <v>1</v>
      </c>
      <c r="J12" s="201"/>
      <c r="K12" s="190">
        <f t="shared" si="6"/>
        <v>0</v>
      </c>
      <c r="L12" s="111"/>
      <c r="Q12" s="176">
        <v>9</v>
      </c>
      <c r="R12" s="178">
        <f>IF(ISBLANK('BORU HESABI '!D14)," ",'BORU HESABI '!D14)</f>
        <v>25</v>
      </c>
      <c r="S12" s="175">
        <f>IF(ISBLANK('BİNA ve TES. BİLG.'!R13)," ",'BİNA ve TES. BİLG.'!R13)</f>
        <v>2</v>
      </c>
      <c r="T12" s="151" t="str">
        <f>IF(ISBLANK('BİNA ve TES. BİLG.'!S13)," ",'BİNA ve TES. BİLG.'!S13)</f>
        <v> </v>
      </c>
      <c r="U12" s="175">
        <f>IF(ISBLANK('BİNA ve TES. BİLG.'!V13)," ",'BİNA ve TES. BİLG.'!V13)</f>
        <v>2</v>
      </c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  <c r="IU12" s="172"/>
    </row>
    <row r="13" spans="1:255" ht="12.75">
      <c r="A13" s="1"/>
      <c r="B13" s="184">
        <v>80</v>
      </c>
      <c r="C13" s="187" t="str">
        <f t="shared" si="0"/>
        <v> </v>
      </c>
      <c r="D13" s="199">
        <v>6.15</v>
      </c>
      <c r="E13" s="188">
        <f t="shared" si="1"/>
        <v>0</v>
      </c>
      <c r="F13" s="189" t="str">
        <f t="shared" si="2"/>
        <v> </v>
      </c>
      <c r="G13" s="198">
        <f t="shared" si="4"/>
        <v>10.762500000000001</v>
      </c>
      <c r="H13" s="188">
        <f t="shared" si="5"/>
        <v>0</v>
      </c>
      <c r="I13" s="189" t="str">
        <f t="shared" si="3"/>
        <v> </v>
      </c>
      <c r="J13" s="201"/>
      <c r="K13" s="190">
        <f t="shared" si="6"/>
        <v>0</v>
      </c>
      <c r="L13" s="111"/>
      <c r="Q13" s="176">
        <v>10</v>
      </c>
      <c r="R13" s="178">
        <f>IF(ISBLANK('BORU HESABI '!D15)," ",'BORU HESABI '!D15)</f>
        <v>25</v>
      </c>
      <c r="S13" s="175" t="str">
        <f>IF(ISBLANK('BİNA ve TES. BİLG.'!R14)," ",'BİNA ve TES. BİLG.'!R14)</f>
        <v> </v>
      </c>
      <c r="T13" s="151" t="str">
        <f>IF(ISBLANK('BİNA ve TES. BİLG.'!S14)," ",'BİNA ve TES. BİLG.'!S14)</f>
        <v> </v>
      </c>
      <c r="U13" s="175">
        <f>IF(ISBLANK('BİNA ve TES. BİLG.'!V14)," ",'BİNA ve TES. BİLG.'!V14)</f>
        <v>4</v>
      </c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  <c r="IQ13" s="172"/>
      <c r="IR13" s="172"/>
      <c r="IS13" s="172"/>
      <c r="IT13" s="172"/>
      <c r="IU13" s="172"/>
    </row>
    <row r="14" spans="1:255" ht="13.5" thickBot="1">
      <c r="A14" s="1"/>
      <c r="B14" s="185">
        <v>100</v>
      </c>
      <c r="C14" s="191" t="str">
        <f t="shared" si="0"/>
        <v> </v>
      </c>
      <c r="D14" s="200">
        <v>11.55</v>
      </c>
      <c r="E14" s="192">
        <f t="shared" si="1"/>
        <v>0</v>
      </c>
      <c r="F14" s="193" t="str">
        <f t="shared" si="2"/>
        <v> </v>
      </c>
      <c r="G14" s="198">
        <f t="shared" si="4"/>
        <v>20.212500000000002</v>
      </c>
      <c r="H14" s="192">
        <f t="shared" si="5"/>
        <v>0</v>
      </c>
      <c r="I14" s="193" t="str">
        <f t="shared" si="3"/>
        <v> </v>
      </c>
      <c r="J14" s="202"/>
      <c r="K14" s="194">
        <f t="shared" si="6"/>
        <v>0</v>
      </c>
      <c r="L14" s="111"/>
      <c r="Q14" s="176">
        <v>11</v>
      </c>
      <c r="R14" s="178">
        <f>IF(ISBLANK('BORU HESABI '!D16)," ",'BORU HESABI '!D16)</f>
        <v>25</v>
      </c>
      <c r="S14" s="175" t="str">
        <f>IF(ISBLANK('BİNA ve TES. BİLG.'!R15)," ",'BİNA ve TES. BİLG.'!R15)</f>
        <v> </v>
      </c>
      <c r="T14" s="151" t="str">
        <f>IF(ISBLANK('BİNA ve TES. BİLG.'!S15)," ",'BİNA ve TES. BİLG.'!S15)</f>
        <v> </v>
      </c>
      <c r="U14" s="175">
        <f>IF(ISBLANK('BİNA ve TES. BİLG.'!V15)," ",'BİNA ve TES. BİLG.'!V15)</f>
        <v>4</v>
      </c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  <c r="IQ14" s="172"/>
      <c r="IR14" s="172"/>
      <c r="IS14" s="172"/>
      <c r="IT14" s="172"/>
      <c r="IU14" s="172"/>
    </row>
    <row r="15" spans="1:255" ht="13.5" thickBot="1">
      <c r="A15" s="1"/>
      <c r="B15" s="125"/>
      <c r="C15" s="179"/>
      <c r="D15" s="209"/>
      <c r="E15" s="203">
        <f>SUM(E6:E14)</f>
        <v>147.571</v>
      </c>
      <c r="F15" s="195" t="s">
        <v>136</v>
      </c>
      <c r="G15" s="183"/>
      <c r="H15" s="204">
        <f>SUM(H6:H14)</f>
        <v>12.3305</v>
      </c>
      <c r="I15" s="186" t="s">
        <v>136</v>
      </c>
      <c r="J15" s="183"/>
      <c r="K15" s="204">
        <f>SUM(K6:K14)</f>
        <v>306.2</v>
      </c>
      <c r="L15" s="186" t="s">
        <v>136</v>
      </c>
      <c r="Q15" s="176">
        <v>12</v>
      </c>
      <c r="R15" s="178">
        <f>IF(ISBLANK('BORU HESABI '!D17)," ",'BORU HESABI '!D17)</f>
        <v>25</v>
      </c>
      <c r="S15" s="175">
        <f>IF(ISBLANK('BİNA ve TES. BİLG.'!R16)," ",'BİNA ve TES. BİLG.'!R16)</f>
        <v>3</v>
      </c>
      <c r="T15" s="151" t="str">
        <f>IF(ISBLANK('BİNA ve TES. BİLG.'!S16)," ",'BİNA ve TES. BİLG.'!S16)</f>
        <v> </v>
      </c>
      <c r="U15" s="175" t="str">
        <f>IF(ISBLANK('BİNA ve TES. BİLG.'!V16)," ",'BİNA ve TES. BİLG.'!V16)</f>
        <v> </v>
      </c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  <c r="HQ15" s="172"/>
      <c r="HR15" s="172"/>
      <c r="HS15" s="172"/>
      <c r="HT15" s="172"/>
      <c r="HU15" s="172"/>
      <c r="HV15" s="172"/>
      <c r="HW15" s="172"/>
      <c r="HX15" s="172"/>
      <c r="HY15" s="172"/>
      <c r="HZ15" s="172"/>
      <c r="IA15" s="172"/>
      <c r="IB15" s="172"/>
      <c r="IC15" s="172"/>
      <c r="ID15" s="172"/>
      <c r="IE15" s="172"/>
      <c r="IF15" s="172"/>
      <c r="IG15" s="172"/>
      <c r="IH15" s="172"/>
      <c r="II15" s="172"/>
      <c r="IJ15" s="172"/>
      <c r="IK15" s="172"/>
      <c r="IL15" s="172"/>
      <c r="IM15" s="172"/>
      <c r="IN15" s="172"/>
      <c r="IO15" s="172"/>
      <c r="IP15" s="172"/>
      <c r="IQ15" s="172"/>
      <c r="IR15" s="172"/>
      <c r="IS15" s="172"/>
      <c r="IT15" s="172"/>
      <c r="IU15" s="172"/>
    </row>
    <row r="16" spans="1:255" ht="23.25" thickBot="1">
      <c r="A16" s="1"/>
      <c r="B16" s="1"/>
      <c r="D16" s="210" t="s">
        <v>156</v>
      </c>
      <c r="E16" s="229">
        <f>SUM(E15,H15,K15)</f>
        <v>466.1015</v>
      </c>
      <c r="F16" s="196" t="s">
        <v>136</v>
      </c>
      <c r="Q16" s="176">
        <v>13</v>
      </c>
      <c r="R16" s="178">
        <f>IF(ISBLANK('BORU HESABI '!D18)," ",'BORU HESABI '!D18)</f>
        <v>20</v>
      </c>
      <c r="S16" s="175">
        <f>IF(ISBLANK('BİNA ve TES. BİLG.'!R17)," ",'BİNA ve TES. BİLG.'!R17)</f>
        <v>2</v>
      </c>
      <c r="T16" s="151" t="str">
        <f>IF(ISBLANK('BİNA ve TES. BİLG.'!S17)," ",'BİNA ve TES. BİLG.'!S17)</f>
        <v> </v>
      </c>
      <c r="U16" s="175">
        <f>IF(ISBLANK('BİNA ve TES. BİLG.'!V17)," ",'BİNA ve TES. BİLG.'!V17)</f>
        <v>1</v>
      </c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  <c r="HW16" s="172"/>
      <c r="HX16" s="172"/>
      <c r="HY16" s="172"/>
      <c r="HZ16" s="172"/>
      <c r="IA16" s="172"/>
      <c r="IB16" s="172"/>
      <c r="IC16" s="172"/>
      <c r="ID16" s="172"/>
      <c r="IE16" s="172"/>
      <c r="IF16" s="172"/>
      <c r="IG16" s="172"/>
      <c r="IH16" s="172"/>
      <c r="II16" s="172"/>
      <c r="IJ16" s="172"/>
      <c r="IK16" s="172"/>
      <c r="IL16" s="172"/>
      <c r="IM16" s="172"/>
      <c r="IN16" s="172"/>
      <c r="IO16" s="172"/>
      <c r="IP16" s="172"/>
      <c r="IQ16" s="172"/>
      <c r="IR16" s="172"/>
      <c r="IS16" s="172"/>
      <c r="IT16" s="172"/>
      <c r="IU16" s="172"/>
    </row>
    <row r="17" spans="1:255" ht="13.5" thickBot="1">
      <c r="A17" s="1"/>
      <c r="B17" s="180"/>
      <c r="C17" s="181"/>
      <c r="D17" s="181"/>
      <c r="E17" s="181"/>
      <c r="F17" s="181"/>
      <c r="Q17" s="176">
        <v>14</v>
      </c>
      <c r="R17" s="178">
        <f>IF(ISBLANK('BORU HESABI '!D19)," ",'BORU HESABI '!D19)</f>
        <v>20</v>
      </c>
      <c r="S17" s="175">
        <f>IF(ISBLANK('BİNA ve TES. BİLG.'!R18)," ",'BİNA ve TES. BİLG.'!R18)</f>
        <v>5</v>
      </c>
      <c r="T17" s="151" t="str">
        <f>IF(ISBLANK('BİNA ve TES. BİLG.'!S18)," ",'BİNA ve TES. BİLG.'!S18)</f>
        <v> </v>
      </c>
      <c r="U17" s="175">
        <f>IF(ISBLANK('BİNA ve TES. BİLG.'!V18)," ",'BİNA ve TES. BİLG.'!V18)</f>
        <v>1</v>
      </c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  <c r="II17" s="172"/>
      <c r="IJ17" s="172"/>
      <c r="IK17" s="172"/>
      <c r="IL17" s="172"/>
      <c r="IM17" s="172"/>
      <c r="IN17" s="172"/>
      <c r="IO17" s="172"/>
      <c r="IP17" s="172"/>
      <c r="IQ17" s="172"/>
      <c r="IR17" s="172"/>
      <c r="IS17" s="172"/>
      <c r="IT17" s="172"/>
      <c r="IU17" s="172"/>
    </row>
    <row r="18" spans="1:255" ht="12.75" customHeight="1">
      <c r="A18" s="1"/>
      <c r="B18" s="316" t="s">
        <v>148</v>
      </c>
      <c r="C18" s="317"/>
      <c r="D18" s="317"/>
      <c r="E18" s="317"/>
      <c r="F18" s="317"/>
      <c r="G18" s="317"/>
      <c r="H18" s="318"/>
      <c r="Q18" s="176">
        <v>15</v>
      </c>
      <c r="R18" s="178">
        <f>IF(ISBLANK('BORU HESABI '!D20)," ",'BORU HESABI '!D20)</f>
        <v>25</v>
      </c>
      <c r="S18" s="175">
        <f>IF(ISBLANK('BİNA ve TES. BİLG.'!R19)," ",'BİNA ve TES. BİLG.'!R19)</f>
        <v>4</v>
      </c>
      <c r="T18" s="151" t="str">
        <f>IF(ISBLANK('BİNA ve TES. BİLG.'!S19)," ",'BİNA ve TES. BİLG.'!S19)</f>
        <v> </v>
      </c>
      <c r="U18" s="175" t="str">
        <f>IF(ISBLANK('BİNA ve TES. BİLG.'!V19)," ",'BİNA ve TES. BİLG.'!V19)</f>
        <v> </v>
      </c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  <c r="II18" s="172"/>
      <c r="IJ18" s="172"/>
      <c r="IK18" s="172"/>
      <c r="IL18" s="172"/>
      <c r="IM18" s="172"/>
      <c r="IN18" s="172"/>
      <c r="IO18" s="172"/>
      <c r="IP18" s="172"/>
      <c r="IQ18" s="172"/>
      <c r="IR18" s="172"/>
      <c r="IS18" s="172"/>
      <c r="IT18" s="172"/>
      <c r="IU18" s="172"/>
    </row>
    <row r="19" spans="1:255" ht="12.75">
      <c r="A19" s="1"/>
      <c r="B19" s="319"/>
      <c r="C19" s="320"/>
      <c r="D19" s="320"/>
      <c r="E19" s="320"/>
      <c r="F19" s="320"/>
      <c r="G19" s="320"/>
      <c r="H19" s="321"/>
      <c r="Q19" s="176">
        <v>16</v>
      </c>
      <c r="R19" s="178">
        <f>IF(ISBLANK('BORU HESABI '!D21)," ",'BORU HESABI '!D21)</f>
        <v>20</v>
      </c>
      <c r="S19" s="175">
        <f>IF(ISBLANK('BİNA ve TES. BİLG.'!R20)," ",'BİNA ve TES. BİLG.'!R20)</f>
        <v>6</v>
      </c>
      <c r="T19" s="151" t="str">
        <f>IF(ISBLANK('BİNA ve TES. BİLG.'!S20)," ",'BİNA ve TES. BİLG.'!S20)</f>
        <v> </v>
      </c>
      <c r="U19" s="175">
        <f>IF(ISBLANK('BİNA ve TES. BİLG.'!V20)," ",'BİNA ve TES. BİLG.'!V20)</f>
        <v>2</v>
      </c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  <c r="HO19" s="172"/>
      <c r="HP19" s="172"/>
      <c r="HQ19" s="172"/>
      <c r="HR19" s="172"/>
      <c r="HS19" s="172"/>
      <c r="HT19" s="172"/>
      <c r="HU19" s="172"/>
      <c r="HV19" s="172"/>
      <c r="HW19" s="172"/>
      <c r="HX19" s="172"/>
      <c r="HY19" s="172"/>
      <c r="HZ19" s="172"/>
      <c r="IA19" s="172"/>
      <c r="IB19" s="172"/>
      <c r="IC19" s="172"/>
      <c r="ID19" s="172"/>
      <c r="IE19" s="172"/>
      <c r="IF19" s="172"/>
      <c r="IG19" s="172"/>
      <c r="IH19" s="172"/>
      <c r="II19" s="172"/>
      <c r="IJ19" s="172"/>
      <c r="IK19" s="172"/>
      <c r="IL19" s="172"/>
      <c r="IM19" s="172"/>
      <c r="IN19" s="172"/>
      <c r="IO19" s="172"/>
      <c r="IP19" s="172"/>
      <c r="IQ19" s="172"/>
      <c r="IR19" s="172"/>
      <c r="IS19" s="172"/>
      <c r="IT19" s="172"/>
      <c r="IU19" s="172"/>
    </row>
    <row r="20" spans="1:255" ht="12.75">
      <c r="A20" s="1"/>
      <c r="B20" s="324" t="s">
        <v>125</v>
      </c>
      <c r="C20" s="322" t="s">
        <v>158</v>
      </c>
      <c r="D20" s="322"/>
      <c r="E20" s="322" t="s">
        <v>168</v>
      </c>
      <c r="F20" s="322"/>
      <c r="G20" s="322" t="s">
        <v>147</v>
      </c>
      <c r="H20" s="323"/>
      <c r="Q20" s="176">
        <v>17</v>
      </c>
      <c r="R20" s="178">
        <f>IF(ISBLANK('BORU HESABI '!D22)," ",'BORU HESABI '!D22)</f>
        <v>20</v>
      </c>
      <c r="S20" s="175">
        <f>IF(ISBLANK('BİNA ve TES. BİLG.'!R21)," ",'BİNA ve TES. BİLG.'!R21)</f>
        <v>3</v>
      </c>
      <c r="T20" s="151" t="str">
        <f>IF(ISBLANK('BİNA ve TES. BİLG.'!S21)," ",'BİNA ve TES. BİLG.'!S21)</f>
        <v> </v>
      </c>
      <c r="U20" s="175">
        <f>IF(ISBLANK('BİNA ve TES. BİLG.'!V21)," ",'BİNA ve TES. BİLG.'!V21)</f>
        <v>1</v>
      </c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B20" s="172"/>
      <c r="IC20" s="172"/>
      <c r="ID20" s="172"/>
      <c r="IE20" s="172"/>
      <c r="IF20" s="172"/>
      <c r="IG20" s="172"/>
      <c r="IH20" s="172"/>
      <c r="II20" s="172"/>
      <c r="IJ20" s="172"/>
      <c r="IK20" s="172"/>
      <c r="IL20" s="172"/>
      <c r="IM20" s="172"/>
      <c r="IN20" s="172"/>
      <c r="IO20" s="172"/>
      <c r="IP20" s="172"/>
      <c r="IQ20" s="172"/>
      <c r="IR20" s="172"/>
      <c r="IS20" s="172"/>
      <c r="IT20" s="172"/>
      <c r="IU20" s="172"/>
    </row>
    <row r="21" spans="1:255" ht="12.75">
      <c r="A21" s="1"/>
      <c r="B21" s="324"/>
      <c r="C21" s="322"/>
      <c r="D21" s="322"/>
      <c r="E21" s="322"/>
      <c r="F21" s="322"/>
      <c r="G21" s="322"/>
      <c r="H21" s="323"/>
      <c r="Q21" s="176">
        <v>18</v>
      </c>
      <c r="R21" s="178">
        <f>IF(ISBLANK('BORU HESABI '!D23)," ",'BORU HESABI '!D23)</f>
        <v>25</v>
      </c>
      <c r="S21" s="175">
        <f>IF(ISBLANK('BİNA ve TES. BİLG.'!R22)," ",'BİNA ve TES. BİLG.'!R22)</f>
        <v>6</v>
      </c>
      <c r="T21" s="151" t="str">
        <f>IF(ISBLANK('BİNA ve TES. BİLG.'!S22)," ",'BİNA ve TES. BİLG.'!S22)</f>
        <v> </v>
      </c>
      <c r="U21" s="175" t="str">
        <f>IF(ISBLANK('BİNA ve TES. BİLG.'!V22)," ",'BİNA ve TES. BİLG.'!V22)</f>
        <v> </v>
      </c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2"/>
      <c r="GN21" s="172"/>
      <c r="GO21" s="172"/>
      <c r="GP21" s="172"/>
      <c r="GQ21" s="172"/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2"/>
      <c r="HF21" s="172"/>
      <c r="HG21" s="172"/>
      <c r="HH21" s="172"/>
      <c r="HI21" s="172"/>
      <c r="HJ21" s="172"/>
      <c r="HK21" s="172"/>
      <c r="HL21" s="172"/>
      <c r="HM21" s="172"/>
      <c r="HN21" s="172"/>
      <c r="HO21" s="172"/>
      <c r="HP21" s="172"/>
      <c r="HQ21" s="172"/>
      <c r="HR21" s="172"/>
      <c r="HS21" s="172"/>
      <c r="HT21" s="172"/>
      <c r="HU21" s="172"/>
      <c r="HV21" s="172"/>
      <c r="HW21" s="172"/>
      <c r="HX21" s="172"/>
      <c r="HY21" s="172"/>
      <c r="HZ21" s="172"/>
      <c r="IA21" s="172"/>
      <c r="IB21" s="172"/>
      <c r="IC21" s="172"/>
      <c r="ID21" s="172"/>
      <c r="IE21" s="172"/>
      <c r="IF21" s="172"/>
      <c r="IG21" s="172"/>
      <c r="IH21" s="172"/>
      <c r="II21" s="172"/>
      <c r="IJ21" s="172"/>
      <c r="IK21" s="172"/>
      <c r="IL21" s="172"/>
      <c r="IM21" s="172"/>
      <c r="IN21" s="172"/>
      <c r="IO21" s="172"/>
      <c r="IP21" s="172"/>
      <c r="IQ21" s="172"/>
      <c r="IR21" s="172"/>
      <c r="IS21" s="172"/>
      <c r="IT21" s="172"/>
      <c r="IU21" s="172"/>
    </row>
    <row r="22" spans="1:255" ht="12.75">
      <c r="A22" s="215" t="s">
        <v>160</v>
      </c>
      <c r="B22" s="213">
        <v>15</v>
      </c>
      <c r="C22" s="325">
        <f>ROUNDUP((SUMIF('BORU HESABI '!$D$6:$D$47,B22,'BİNA ve TES. BİLG.'!$W$5:$W$47))/6,0)</f>
        <v>4</v>
      </c>
      <c r="D22" s="325"/>
      <c r="E22" s="314">
        <v>12.48</v>
      </c>
      <c r="F22" s="314"/>
      <c r="G22" s="310">
        <f>C22*E22</f>
        <v>49.92</v>
      </c>
      <c r="H22" s="311"/>
      <c r="Q22" s="176">
        <v>19</v>
      </c>
      <c r="R22" s="178">
        <f>IF(ISBLANK('BORU HESABI '!D24)," ",'BORU HESABI '!D24)</f>
        <v>20</v>
      </c>
      <c r="S22" s="175">
        <f>IF(ISBLANK('BİNA ve TES. BİLG.'!R23)," ",'BİNA ve TES. BİLG.'!R23)</f>
        <v>2</v>
      </c>
      <c r="T22" s="151" t="str">
        <f>IF(ISBLANK('BİNA ve TES. BİLG.'!S23)," ",'BİNA ve TES. BİLG.'!S23)</f>
        <v> </v>
      </c>
      <c r="U22" s="175">
        <f>IF(ISBLANK('BİNA ve TES. BİLG.'!V23)," ",'BİNA ve TES. BİLG.'!V23)</f>
        <v>1</v>
      </c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  <c r="ID22" s="172"/>
      <c r="IE22" s="172"/>
      <c r="IF22" s="172"/>
      <c r="IG22" s="172"/>
      <c r="IH22" s="172"/>
      <c r="II22" s="172"/>
      <c r="IJ22" s="172"/>
      <c r="IK22" s="172"/>
      <c r="IL22" s="172"/>
      <c r="IM22" s="172"/>
      <c r="IN22" s="172"/>
      <c r="IO22" s="172"/>
      <c r="IP22" s="172"/>
      <c r="IQ22" s="172"/>
      <c r="IR22" s="172"/>
      <c r="IS22" s="172"/>
      <c r="IT22" s="172"/>
      <c r="IU22" s="172"/>
    </row>
    <row r="23" spans="1:255" ht="12.75">
      <c r="A23" s="215" t="s">
        <v>159</v>
      </c>
      <c r="B23" s="213">
        <v>20</v>
      </c>
      <c r="C23" s="325">
        <f>ROUNDUP((SUMIF('BORU HESABI '!$D$6:$D$47,B23,'BİNA ve TES. BİLG.'!$W$5:$W$47))/6,0)</f>
        <v>13</v>
      </c>
      <c r="D23" s="325"/>
      <c r="E23" s="314">
        <v>16.74</v>
      </c>
      <c r="F23" s="314"/>
      <c r="G23" s="310">
        <f aca="true" t="shared" si="7" ref="G23:G29">C23*E23</f>
        <v>217.61999999999998</v>
      </c>
      <c r="H23" s="311"/>
      <c r="Q23" s="176">
        <v>20</v>
      </c>
      <c r="R23" s="178">
        <f>IF(ISBLANK('BORU HESABI '!D25)," ",'BORU HESABI '!D25)</f>
        <v>15</v>
      </c>
      <c r="S23" s="175">
        <f>IF(ISBLANK('BİNA ve TES. BİLG.'!R24)," ",'BİNA ve TES. BİLG.'!R24)</f>
        <v>4</v>
      </c>
      <c r="T23" s="151" t="str">
        <f>IF(ISBLANK('BİNA ve TES. BİLG.'!S24)," ",'BİNA ve TES. BİLG.'!S24)</f>
        <v> </v>
      </c>
      <c r="U23" s="175">
        <f>IF(ISBLANK('BİNA ve TES. BİLG.'!V24)," ",'BİNA ve TES. BİLG.'!V24)</f>
        <v>1</v>
      </c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  <c r="IL23" s="172"/>
      <c r="IM23" s="172"/>
      <c r="IN23" s="172"/>
      <c r="IO23" s="172"/>
      <c r="IP23" s="172"/>
      <c r="IQ23" s="172"/>
      <c r="IR23" s="172"/>
      <c r="IS23" s="172"/>
      <c r="IT23" s="172"/>
      <c r="IU23" s="172"/>
    </row>
    <row r="24" spans="1:255" ht="22.5">
      <c r="A24" s="215" t="s">
        <v>161</v>
      </c>
      <c r="B24" s="213">
        <v>25</v>
      </c>
      <c r="C24" s="325">
        <f>ROUNDUP((SUMIF('BORU HESABI '!$D$6:$D$47,B24,'BİNA ve TES. BİLG.'!$W$5:$W$47))/6,0)</f>
        <v>4</v>
      </c>
      <c r="D24" s="325"/>
      <c r="E24" s="314">
        <v>24.54</v>
      </c>
      <c r="F24" s="314"/>
      <c r="G24" s="310">
        <f t="shared" si="7"/>
        <v>98.16</v>
      </c>
      <c r="H24" s="311"/>
      <c r="J24" s="211" t="s">
        <v>146</v>
      </c>
      <c r="K24" s="230">
        <f>SUM(E16,F32)</f>
        <v>1314.9215</v>
      </c>
      <c r="L24" s="212" t="s">
        <v>136</v>
      </c>
      <c r="Q24" s="176">
        <v>21</v>
      </c>
      <c r="R24" s="178">
        <f>IF(ISBLANK('BORU HESABI '!D26)," ",'BORU HESABI '!D26)</f>
        <v>25</v>
      </c>
      <c r="S24" s="175" t="str">
        <f>IF(ISBLANK('BİNA ve TES. BİLG.'!R25)," ",'BİNA ve TES. BİLG.'!R25)</f>
        <v> </v>
      </c>
      <c r="T24" s="151" t="str">
        <f>IF(ISBLANK('BİNA ve TES. BİLG.'!S25)," ",'BİNA ve TES. BİLG.'!S25)</f>
        <v> </v>
      </c>
      <c r="U24" s="175">
        <f>IF(ISBLANK('BİNA ve TES. BİLG.'!V25)," ",'BİNA ve TES. BİLG.'!V25)</f>
        <v>5</v>
      </c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172"/>
    </row>
    <row r="25" spans="1:255" ht="14.25">
      <c r="A25" s="215" t="s">
        <v>165</v>
      </c>
      <c r="B25" s="213">
        <v>32</v>
      </c>
      <c r="C25" s="325">
        <f>ROUNDUP((SUMIF('BORU HESABI '!$D$6:$D$47,B25,'BİNA ve TES. BİLG.'!$W$5:$W$47))/6,0)</f>
        <v>3</v>
      </c>
      <c r="D25" s="325"/>
      <c r="E25" s="314">
        <v>33.24</v>
      </c>
      <c r="F25" s="314"/>
      <c r="G25" s="310">
        <f t="shared" si="7"/>
        <v>99.72</v>
      </c>
      <c r="H25" s="311"/>
      <c r="Q25" s="176">
        <v>22</v>
      </c>
      <c r="R25" s="178">
        <f>IF(ISBLANK('BORU HESABI '!D27)," ",'BORU HESABI '!D27)</f>
        <v>32</v>
      </c>
      <c r="S25" s="175" t="str">
        <f>IF(ISBLANK('BİNA ve TES. BİLG.'!R26)," ",'BİNA ve TES. BİLG.'!R26)</f>
        <v> </v>
      </c>
      <c r="T25" s="151" t="str">
        <f>IF(ISBLANK('BİNA ve TES. BİLG.'!S26)," ",'BİNA ve TES. BİLG.'!S26)</f>
        <v> </v>
      </c>
      <c r="U25" s="175" t="str">
        <f>IF(ISBLANK('BİNA ve TES. BİLG.'!V26)," ",'BİNA ve TES. BİLG.'!V26)</f>
        <v> 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  <c r="IL25" s="172"/>
      <c r="IM25" s="172"/>
      <c r="IN25" s="172"/>
      <c r="IO25" s="172"/>
      <c r="IP25" s="172"/>
      <c r="IQ25" s="172"/>
      <c r="IR25" s="172"/>
      <c r="IS25" s="172"/>
      <c r="IT25" s="172"/>
      <c r="IU25" s="172"/>
    </row>
    <row r="26" spans="1:255" ht="14.25">
      <c r="A26" s="215" t="s">
        <v>166</v>
      </c>
      <c r="B26" s="213">
        <v>40</v>
      </c>
      <c r="C26" s="325">
        <f>ROUNDUP((SUMIF('BORU HESABI '!$D$6:$D$47,B26,'BİNA ve TES. BİLG.'!$W$5:$W$47))/6,0)</f>
        <v>3</v>
      </c>
      <c r="D26" s="325"/>
      <c r="E26" s="314">
        <v>39.24</v>
      </c>
      <c r="F26" s="314"/>
      <c r="G26" s="310">
        <f t="shared" si="7"/>
        <v>117.72</v>
      </c>
      <c r="H26" s="311"/>
      <c r="Q26" s="176">
        <v>23</v>
      </c>
      <c r="R26" s="178">
        <f>IF(ISBLANK('BORU HESABI '!D28)," ",'BORU HESABI '!D28)</f>
        <v>32</v>
      </c>
      <c r="S26" s="175" t="str">
        <f>IF(ISBLANK('BİNA ve TES. BİLG.'!R27)," ",'BİNA ve TES. BİLG.'!R27)</f>
        <v> </v>
      </c>
      <c r="T26" s="151" t="str">
        <f>IF(ISBLANK('BİNA ve TES. BİLG.'!S27)," ",'BİNA ve TES. BİLG.'!S27)</f>
        <v> </v>
      </c>
      <c r="U26" s="175" t="str">
        <f>IF(ISBLANK('BİNA ve TES. BİLG.'!V27)," ",'BİNA ve TES. BİLG.'!V27)</f>
        <v> </v>
      </c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  <c r="HW26" s="172"/>
      <c r="HX26" s="172"/>
      <c r="HY26" s="172"/>
      <c r="HZ26" s="172"/>
      <c r="IA26" s="172"/>
      <c r="IB26" s="172"/>
      <c r="IC26" s="172"/>
      <c r="ID26" s="172"/>
      <c r="IE26" s="172"/>
      <c r="IF26" s="172"/>
      <c r="IG26" s="172"/>
      <c r="IH26" s="172"/>
      <c r="II26" s="172"/>
      <c r="IJ26" s="172"/>
      <c r="IK26" s="172"/>
      <c r="IL26" s="172"/>
      <c r="IM26" s="172"/>
      <c r="IN26" s="172"/>
      <c r="IO26" s="172"/>
      <c r="IP26" s="172"/>
      <c r="IQ26" s="172"/>
      <c r="IR26" s="172"/>
      <c r="IS26" s="172"/>
      <c r="IT26" s="172"/>
      <c r="IU26" s="172"/>
    </row>
    <row r="27" spans="1:255" ht="12.75">
      <c r="A27" s="215" t="s">
        <v>162</v>
      </c>
      <c r="B27" s="213">
        <v>50</v>
      </c>
      <c r="C27" s="325">
        <f>ROUNDUP((SUMIF('BORU HESABI '!$D$6:$D$47,B27,'BİNA ve TES. BİLG.'!$W$5:$W$47))/6,0)</f>
        <v>2</v>
      </c>
      <c r="D27" s="325"/>
      <c r="E27" s="314">
        <v>51.06</v>
      </c>
      <c r="F27" s="314"/>
      <c r="G27" s="310">
        <f t="shared" si="7"/>
        <v>102.12</v>
      </c>
      <c r="H27" s="311"/>
      <c r="Q27" s="176">
        <v>24</v>
      </c>
      <c r="R27" s="178">
        <f>IF(ISBLANK('BORU HESABI '!D29)," ",'BORU HESABI '!D29)</f>
        <v>32</v>
      </c>
      <c r="S27" s="175" t="str">
        <f>IF(ISBLANK('BİNA ve TES. BİLG.'!R28)," ",'BİNA ve TES. BİLG.'!R28)</f>
        <v> </v>
      </c>
      <c r="T27" s="151" t="str">
        <f>IF(ISBLANK('BİNA ve TES. BİLG.'!S28)," ",'BİNA ve TES. BİLG.'!S28)</f>
        <v> </v>
      </c>
      <c r="U27" s="175" t="str">
        <f>IF(ISBLANK('BİNA ve TES. BİLG.'!V28)," ",'BİNA ve TES. BİLG.'!V28)</f>
        <v> </v>
      </c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  <c r="HW27" s="172"/>
      <c r="HX27" s="172"/>
      <c r="HY27" s="172"/>
      <c r="HZ27" s="172"/>
      <c r="IA27" s="172"/>
      <c r="IB27" s="172"/>
      <c r="IC27" s="172"/>
      <c r="ID27" s="172"/>
      <c r="IE27" s="172"/>
      <c r="IF27" s="172"/>
      <c r="IG27" s="172"/>
      <c r="IH27" s="172"/>
      <c r="II27" s="172"/>
      <c r="IJ27" s="172"/>
      <c r="IK27" s="172"/>
      <c r="IL27" s="172"/>
      <c r="IM27" s="172"/>
      <c r="IN27" s="172"/>
      <c r="IO27" s="172"/>
      <c r="IP27" s="172"/>
      <c r="IQ27" s="172"/>
      <c r="IR27" s="172"/>
      <c r="IS27" s="172"/>
      <c r="IT27" s="172"/>
      <c r="IU27" s="172"/>
    </row>
    <row r="28" spans="1:255" ht="14.25">
      <c r="A28" s="215" t="s">
        <v>167</v>
      </c>
      <c r="B28" s="213">
        <v>65</v>
      </c>
      <c r="C28" s="325">
        <f>ROUNDUP((SUMIF('BORU HESABI '!$D$6:$D$47,B28,'BİNA ve TES. BİLG.'!$W$5:$W$47))/6,0)</f>
        <v>2</v>
      </c>
      <c r="D28" s="325"/>
      <c r="E28" s="314">
        <v>81.78</v>
      </c>
      <c r="F28" s="314"/>
      <c r="G28" s="310">
        <f t="shared" si="7"/>
        <v>163.56</v>
      </c>
      <c r="H28" s="311"/>
      <c r="Q28" s="176">
        <v>25</v>
      </c>
      <c r="R28" s="178">
        <f>IF(ISBLANK('BORU HESABI '!D30)," ",'BORU HESABI '!D30)</f>
        <v>25</v>
      </c>
      <c r="S28" s="175">
        <f>IF(ISBLANK('BİNA ve TES. BİLG.'!R29)," ",'BİNA ve TES. BİLG.'!R29)</f>
        <v>1</v>
      </c>
      <c r="T28" s="151" t="str">
        <f>IF(ISBLANK('BİNA ve TES. BİLG.'!S29)," ",'BİNA ve TES. BİLG.'!S29)</f>
        <v> </v>
      </c>
      <c r="U28" s="175" t="str">
        <f>IF(ISBLANK('BİNA ve TES. BİLG.'!V29)," ",'BİNA ve TES. BİLG.'!V29)</f>
        <v> </v>
      </c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  <c r="IE28" s="172"/>
      <c r="IF28" s="172"/>
      <c r="IG28" s="172"/>
      <c r="IH28" s="172"/>
      <c r="II28" s="172"/>
      <c r="IJ28" s="172"/>
      <c r="IK28" s="172"/>
      <c r="IL28" s="172"/>
      <c r="IM28" s="172"/>
      <c r="IN28" s="172"/>
      <c r="IO28" s="172"/>
      <c r="IP28" s="172"/>
      <c r="IQ28" s="172"/>
      <c r="IR28" s="172"/>
      <c r="IS28" s="172"/>
      <c r="IT28" s="172"/>
      <c r="IU28" s="172"/>
    </row>
    <row r="29" spans="1:255" ht="12.75">
      <c r="A29" s="215" t="s">
        <v>163</v>
      </c>
      <c r="B29" s="213">
        <v>80</v>
      </c>
      <c r="C29" s="325">
        <f>ROUNDUP((SUMIF('BORU HESABI '!$D$6:$D$47,B29,'BİNA ve TES. BİLG.'!$W$5:$W$47))/6,0)</f>
        <v>0</v>
      </c>
      <c r="D29" s="325"/>
      <c r="E29" s="314">
        <v>104.4</v>
      </c>
      <c r="F29" s="314"/>
      <c r="G29" s="310">
        <f t="shared" si="7"/>
        <v>0</v>
      </c>
      <c r="H29" s="311"/>
      <c r="Q29" s="176">
        <v>26</v>
      </c>
      <c r="R29" s="178">
        <f>IF(ISBLANK('BORU HESABI '!D31)," ",'BORU HESABI '!D31)</f>
        <v>25</v>
      </c>
      <c r="S29" s="175">
        <f>IF(ISBLANK('BİNA ve TES. BİLG.'!R30)," ",'BİNA ve TES. BİLG.'!R30)</f>
        <v>2</v>
      </c>
      <c r="T29" s="151" t="str">
        <f>IF(ISBLANK('BİNA ve TES. BİLG.'!S30)," ",'BİNA ve TES. BİLG.'!S30)</f>
        <v> </v>
      </c>
      <c r="U29" s="175" t="str">
        <f>IF(ISBLANK('BİNA ve TES. BİLG.'!V30)," ",'BİNA ve TES. BİLG.'!V30)</f>
        <v> </v>
      </c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  <c r="HF29" s="172"/>
      <c r="HG29" s="172"/>
      <c r="HH29" s="172"/>
      <c r="HI29" s="172"/>
      <c r="HJ29" s="172"/>
      <c r="HK29" s="172"/>
      <c r="HL29" s="172"/>
      <c r="HM29" s="172"/>
      <c r="HN29" s="172"/>
      <c r="HO29" s="172"/>
      <c r="HP29" s="172"/>
      <c r="HQ29" s="172"/>
      <c r="HR29" s="172"/>
      <c r="HS29" s="172"/>
      <c r="HT29" s="172"/>
      <c r="HU29" s="172"/>
      <c r="HV29" s="172"/>
      <c r="HW29" s="172"/>
      <c r="HX29" s="172"/>
      <c r="HY29" s="172"/>
      <c r="HZ29" s="172"/>
      <c r="IA29" s="172"/>
      <c r="IB29" s="172"/>
      <c r="IC29" s="172"/>
      <c r="ID29" s="172"/>
      <c r="IE29" s="172"/>
      <c r="IF29" s="172"/>
      <c r="IG29" s="172"/>
      <c r="IH29" s="172"/>
      <c r="II29" s="172"/>
      <c r="IJ29" s="172"/>
      <c r="IK29" s="172"/>
      <c r="IL29" s="172"/>
      <c r="IM29" s="172"/>
      <c r="IN29" s="172"/>
      <c r="IO29" s="172"/>
      <c r="IP29" s="172"/>
      <c r="IQ29" s="172"/>
      <c r="IR29" s="172"/>
      <c r="IS29" s="172"/>
      <c r="IT29" s="172"/>
      <c r="IU29" s="172"/>
    </row>
    <row r="30" spans="1:255" ht="13.5" thickBot="1">
      <c r="A30" s="215" t="s">
        <v>164</v>
      </c>
      <c r="B30" s="214">
        <v>100</v>
      </c>
      <c r="C30" s="325">
        <f>ROUNDUP((SUMIF('BORU HESABI '!$D$6:$D$47,B30,'BİNA ve TES. BİLG.'!$W$5:$W$47))/6,0)</f>
        <v>0</v>
      </c>
      <c r="D30" s="325"/>
      <c r="E30" s="315">
        <v>156.54</v>
      </c>
      <c r="F30" s="315"/>
      <c r="G30" s="312">
        <f>C30*E30</f>
        <v>0</v>
      </c>
      <c r="H30" s="313"/>
      <c r="Q30" s="176">
        <v>27</v>
      </c>
      <c r="R30" s="178">
        <f>IF(ISBLANK('BORU HESABI '!D32)," ",'BORU HESABI '!D32)</f>
        <v>15</v>
      </c>
      <c r="S30" s="175">
        <f>IF(ISBLANK('BİNA ve TES. BİLG.'!R31)," ",'BİNA ve TES. BİLG.'!R31)</f>
        <v>4</v>
      </c>
      <c r="T30" s="151" t="str">
        <f>IF(ISBLANK('BİNA ve TES. BİLG.'!S31)," ",'BİNA ve TES. BİLG.'!S31)</f>
        <v> </v>
      </c>
      <c r="U30" s="175">
        <f>IF(ISBLANK('BİNA ve TES. BİLG.'!V31)," ",'BİNA ve TES. BİLG.'!V31)</f>
        <v>2</v>
      </c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  <c r="II30" s="172"/>
      <c r="IJ30" s="172"/>
      <c r="IK30" s="172"/>
      <c r="IL30" s="172"/>
      <c r="IM30" s="172"/>
      <c r="IN30" s="172"/>
      <c r="IO30" s="172"/>
      <c r="IP30" s="172"/>
      <c r="IQ30" s="172"/>
      <c r="IR30" s="172"/>
      <c r="IS30" s="172"/>
      <c r="IT30" s="172"/>
      <c r="IU30" s="172"/>
    </row>
    <row r="31" spans="2:255" ht="13.5" thickBot="1">
      <c r="B31" s="130"/>
      <c r="C31" s="111"/>
      <c r="D31" s="111"/>
      <c r="E31" s="111"/>
      <c r="F31" s="111"/>
      <c r="G31" s="111"/>
      <c r="H31" s="111"/>
      <c r="Q31" s="176">
        <v>28</v>
      </c>
      <c r="R31" s="178">
        <f>IF(ISBLANK('BORU HESABI '!D33)," ",'BORU HESABI '!D33)</f>
        <v>20</v>
      </c>
      <c r="S31" s="175">
        <f>IF(ISBLANK('BİNA ve TES. BİLG.'!R32)," ",'BİNA ve TES. BİLG.'!R32)</f>
        <v>2</v>
      </c>
      <c r="T31" s="151" t="str">
        <f>IF(ISBLANK('BİNA ve TES. BİLG.'!S32)," ",'BİNA ve TES. BİLG.'!S32)</f>
        <v> </v>
      </c>
      <c r="U31" s="175">
        <f>IF(ISBLANK('BİNA ve TES. BİLG.'!V32)," ",'BİNA ve TES. BİLG.'!V32)</f>
        <v>2</v>
      </c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  <c r="HQ31" s="172"/>
      <c r="HR31" s="172"/>
      <c r="HS31" s="172"/>
      <c r="HT31" s="172"/>
      <c r="HU31" s="172"/>
      <c r="HV31" s="172"/>
      <c r="HW31" s="172"/>
      <c r="HX31" s="172"/>
      <c r="HY31" s="172"/>
      <c r="HZ31" s="172"/>
      <c r="IA31" s="172"/>
      <c r="IB31" s="172"/>
      <c r="IC31" s="172"/>
      <c r="ID31" s="172"/>
      <c r="IE31" s="172"/>
      <c r="IF31" s="172"/>
      <c r="IG31" s="172"/>
      <c r="IH31" s="172"/>
      <c r="II31" s="172"/>
      <c r="IJ31" s="172"/>
      <c r="IK31" s="172"/>
      <c r="IL31" s="172"/>
      <c r="IM31" s="172"/>
      <c r="IN31" s="172"/>
      <c r="IO31" s="172"/>
      <c r="IP31" s="172"/>
      <c r="IQ31" s="172"/>
      <c r="IR31" s="172"/>
      <c r="IS31" s="172"/>
      <c r="IT31" s="172"/>
      <c r="IU31" s="172"/>
    </row>
    <row r="32" spans="2:255" ht="13.5" thickBot="1">
      <c r="B32" s="130"/>
      <c r="C32" s="111"/>
      <c r="D32" s="111"/>
      <c r="E32" s="208" t="s">
        <v>157</v>
      </c>
      <c r="F32" s="303">
        <f>SUM(G22:H30)</f>
        <v>848.8199999999999</v>
      </c>
      <c r="G32" s="303"/>
      <c r="H32" s="186" t="s">
        <v>136</v>
      </c>
      <c r="Q32" s="176">
        <v>29</v>
      </c>
      <c r="R32" s="178">
        <f>IF(ISBLANK('BORU HESABI '!D34)," ",'BORU HESABI '!D34)</f>
        <v>15</v>
      </c>
      <c r="S32" s="175">
        <f>IF(ISBLANK('BİNA ve TES. BİLG.'!R33)," ",'BİNA ve TES. BİLG.'!R33)</f>
        <v>5</v>
      </c>
      <c r="T32" s="151" t="str">
        <f>IF(ISBLANK('BİNA ve TES. BİLG.'!S33)," ",'BİNA ve TES. BİLG.'!S33)</f>
        <v> </v>
      </c>
      <c r="U32" s="175">
        <f>IF(ISBLANK('BİNA ve TES. BİLG.'!V33)," ",'BİNA ve TES. BİLG.'!V33)</f>
        <v>1</v>
      </c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  <c r="IH32" s="172"/>
      <c r="II32" s="172"/>
      <c r="IJ32" s="172"/>
      <c r="IK32" s="172"/>
      <c r="IL32" s="172"/>
      <c r="IM32" s="172"/>
      <c r="IN32" s="172"/>
      <c r="IO32" s="172"/>
      <c r="IP32" s="172"/>
      <c r="IQ32" s="172"/>
      <c r="IR32" s="172"/>
      <c r="IS32" s="172"/>
      <c r="IT32" s="172"/>
      <c r="IU32" s="172"/>
    </row>
    <row r="33" spans="2:255" ht="18" customHeight="1">
      <c r="B33" s="130"/>
      <c r="C33" s="111"/>
      <c r="D33" s="111"/>
      <c r="H33" s="111"/>
      <c r="Q33" s="176">
        <v>30</v>
      </c>
      <c r="R33" s="178">
        <f>IF(ISBLANK('BORU HESABI '!D35)," ",'BORU HESABI '!D35)</f>
        <v>20</v>
      </c>
      <c r="S33" s="175">
        <f>IF(ISBLANK('BİNA ve TES. BİLG.'!R34)," ",'BİNA ve TES. BİLG.'!R34)</f>
        <v>5</v>
      </c>
      <c r="T33" s="151" t="str">
        <f>IF(ISBLANK('BİNA ve TES. BİLG.'!S34)," ",'BİNA ve TES. BİLG.'!S34)</f>
        <v> </v>
      </c>
      <c r="U33" s="175">
        <f>IF(ISBLANK('BİNA ve TES. BİLG.'!V34)," ",'BİNA ve TES. BİLG.'!V34)</f>
        <v>1</v>
      </c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  <c r="IL33" s="172"/>
      <c r="IM33" s="172"/>
      <c r="IN33" s="172"/>
      <c r="IO33" s="172"/>
      <c r="IP33" s="172"/>
      <c r="IQ33" s="172"/>
      <c r="IR33" s="172"/>
      <c r="IS33" s="172"/>
      <c r="IT33" s="172"/>
      <c r="IU33" s="172"/>
    </row>
    <row r="34" spans="2:255" ht="12.75">
      <c r="B34" s="1"/>
      <c r="Q34" s="176">
        <v>31</v>
      </c>
      <c r="R34" s="178" t="str">
        <f>IF(ISBLANK('BORU HESABI '!D36)," ",'BORU HESABI '!D36)</f>
        <v> </v>
      </c>
      <c r="S34" s="175" t="str">
        <f>IF(ISBLANK('BİNA ve TES. BİLG.'!R35)," ",'BİNA ve TES. BİLG.'!R35)</f>
        <v> </v>
      </c>
      <c r="T34" s="151" t="str">
        <f>IF(ISBLANK('BİNA ve TES. BİLG.'!S35)," ",'BİNA ve TES. BİLG.'!S35)</f>
        <v> </v>
      </c>
      <c r="U34" s="175" t="str">
        <f>IF(ISBLANK('BİNA ve TES. BİLG.'!V35)," ",'BİNA ve TES. BİLG.'!V35)</f>
        <v> </v>
      </c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  <c r="II34" s="172"/>
      <c r="IJ34" s="172"/>
      <c r="IK34" s="172"/>
      <c r="IL34" s="172"/>
      <c r="IM34" s="172"/>
      <c r="IN34" s="172"/>
      <c r="IO34" s="172"/>
      <c r="IP34" s="172"/>
      <c r="IQ34" s="172"/>
      <c r="IR34" s="172"/>
      <c r="IS34" s="172"/>
      <c r="IT34" s="172"/>
      <c r="IU34" s="172"/>
    </row>
    <row r="35" spans="2:255" ht="13.5" thickBot="1">
      <c r="B35" s="1"/>
      <c r="Q35" s="176">
        <v>32</v>
      </c>
      <c r="R35" s="178" t="str">
        <f>IF(ISBLANK('BORU HESABI '!D37)," ",'BORU HESABI '!D37)</f>
        <v> </v>
      </c>
      <c r="S35" s="175" t="str">
        <f>IF(ISBLANK('BİNA ve TES. BİLG.'!R36)," ",'BİNA ve TES. BİLG.'!R36)</f>
        <v> </v>
      </c>
      <c r="T35" s="151" t="str">
        <f>IF(ISBLANK('BİNA ve TES. BİLG.'!S36)," ",'BİNA ve TES. BİLG.'!S36)</f>
        <v> </v>
      </c>
      <c r="U35" s="175" t="str">
        <f>IF(ISBLANK('BİNA ve TES. BİLG.'!V36)," ",'BİNA ve TES. BİLG.'!V36)</f>
        <v> 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  <c r="HW35" s="172"/>
      <c r="HX35" s="172"/>
      <c r="HY35" s="172"/>
      <c r="HZ35" s="172"/>
      <c r="IA35" s="172"/>
      <c r="IB35" s="172"/>
      <c r="IC35" s="172"/>
      <c r="ID35" s="172"/>
      <c r="IE35" s="172"/>
      <c r="IF35" s="172"/>
      <c r="IG35" s="172"/>
      <c r="IH35" s="172"/>
      <c r="II35" s="172"/>
      <c r="IJ35" s="172"/>
      <c r="IK35" s="172"/>
      <c r="IL35" s="172"/>
      <c r="IM35" s="172"/>
      <c r="IN35" s="172"/>
      <c r="IO35" s="172"/>
      <c r="IP35" s="172"/>
      <c r="IQ35" s="172"/>
      <c r="IR35" s="172"/>
      <c r="IS35" s="172"/>
      <c r="IT35" s="172"/>
      <c r="IU35" s="172"/>
    </row>
    <row r="36" spans="2:255" ht="14.25" thickBot="1" thickTop="1">
      <c r="B36" s="304" t="s">
        <v>149</v>
      </c>
      <c r="C36" s="305"/>
      <c r="D36" s="306"/>
      <c r="G36" s="304" t="s">
        <v>150</v>
      </c>
      <c r="H36" s="305"/>
      <c r="I36" s="306"/>
      <c r="Q36" s="176">
        <v>33</v>
      </c>
      <c r="R36" s="178" t="str">
        <f>IF(ISBLANK('BORU HESABI '!D38)," ",'BORU HESABI '!D38)</f>
        <v> </v>
      </c>
      <c r="S36" s="175" t="str">
        <f>IF(ISBLANK('BİNA ve TES. BİLG.'!R37)," ",'BİNA ve TES. BİLG.'!R37)</f>
        <v> </v>
      </c>
      <c r="T36" s="151" t="str">
        <f>IF(ISBLANK('BİNA ve TES. BİLG.'!S37)," ",'BİNA ve TES. BİLG.'!S37)</f>
        <v> </v>
      </c>
      <c r="U36" s="175" t="str">
        <f>IF(ISBLANK('BİNA ve TES. BİLG.'!V37)," ",'BİNA ve TES. BİLG.'!V37)</f>
        <v> </v>
      </c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  <c r="HE36" s="172"/>
      <c r="HF36" s="172"/>
      <c r="HG36" s="172"/>
      <c r="HH36" s="172"/>
      <c r="HI36" s="172"/>
      <c r="HJ36" s="172"/>
      <c r="HK36" s="172"/>
      <c r="HL36" s="172"/>
      <c r="HM36" s="172"/>
      <c r="HN36" s="172"/>
      <c r="HO36" s="172"/>
      <c r="HP36" s="172"/>
      <c r="HQ36" s="172"/>
      <c r="HR36" s="172"/>
      <c r="HS36" s="172"/>
      <c r="HT36" s="172"/>
      <c r="HU36" s="172"/>
      <c r="HV36" s="172"/>
      <c r="HW36" s="172"/>
      <c r="HX36" s="172"/>
      <c r="HY36" s="172"/>
      <c r="HZ36" s="172"/>
      <c r="IA36" s="172"/>
      <c r="IB36" s="172"/>
      <c r="IC36" s="172"/>
      <c r="ID36" s="172"/>
      <c r="IE36" s="172"/>
      <c r="IF36" s="172"/>
      <c r="IG36" s="172"/>
      <c r="IH36" s="172"/>
      <c r="II36" s="172"/>
      <c r="IJ36" s="172"/>
      <c r="IK36" s="172"/>
      <c r="IL36" s="172"/>
      <c r="IM36" s="172"/>
      <c r="IN36" s="172"/>
      <c r="IO36" s="172"/>
      <c r="IP36" s="172"/>
      <c r="IQ36" s="172"/>
      <c r="IR36" s="172"/>
      <c r="IS36" s="172"/>
      <c r="IT36" s="172"/>
      <c r="IU36" s="172"/>
    </row>
    <row r="37" spans="17:255" ht="13.5" thickTop="1">
      <c r="Q37" s="176">
        <v>34</v>
      </c>
      <c r="R37" s="178" t="str">
        <f>IF(ISBLANK('BORU HESABI '!D39)," ",'BORU HESABI '!D39)</f>
        <v> </v>
      </c>
      <c r="S37" s="175" t="str">
        <f>IF(ISBLANK('BİNA ve TES. BİLG.'!R38)," ",'BİNA ve TES. BİLG.'!R38)</f>
        <v> </v>
      </c>
      <c r="T37" s="151" t="str">
        <f>IF(ISBLANK('BİNA ve TES. BİLG.'!S38)," ",'BİNA ve TES. BİLG.'!S38)</f>
        <v> </v>
      </c>
      <c r="U37" s="175" t="str">
        <f>IF(ISBLANK('BİNA ve TES. BİLG.'!V38)," ",'BİNA ve TES. BİLG.'!V38)</f>
        <v> 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/>
      <c r="GM37" s="172"/>
      <c r="GN37" s="172"/>
      <c r="GO37" s="172"/>
      <c r="GP37" s="172"/>
      <c r="GQ37" s="172"/>
      <c r="GR37" s="172"/>
      <c r="GS37" s="172"/>
      <c r="GT37" s="172"/>
      <c r="GU37" s="172"/>
      <c r="GV37" s="172"/>
      <c r="GW37" s="172"/>
      <c r="GX37" s="172"/>
      <c r="GY37" s="172"/>
      <c r="GZ37" s="172"/>
      <c r="HA37" s="172"/>
      <c r="HB37" s="172"/>
      <c r="HC37" s="172"/>
      <c r="HD37" s="172"/>
      <c r="HE37" s="172"/>
      <c r="HF37" s="172"/>
      <c r="HG37" s="172"/>
      <c r="HH37" s="172"/>
      <c r="HI37" s="172"/>
      <c r="HJ37" s="172"/>
      <c r="HK37" s="172"/>
      <c r="HL37" s="172"/>
      <c r="HM37" s="172"/>
      <c r="HN37" s="172"/>
      <c r="HO37" s="172"/>
      <c r="HP37" s="172"/>
      <c r="HQ37" s="172"/>
      <c r="HR37" s="172"/>
      <c r="HS37" s="172"/>
      <c r="HT37" s="172"/>
      <c r="HU37" s="172"/>
      <c r="HV37" s="172"/>
      <c r="HW37" s="172"/>
      <c r="HX37" s="172"/>
      <c r="HY37" s="172"/>
      <c r="HZ37" s="172"/>
      <c r="IA37" s="172"/>
      <c r="IB37" s="172"/>
      <c r="IC37" s="172"/>
      <c r="ID37" s="172"/>
      <c r="IE37" s="172"/>
      <c r="IF37" s="172"/>
      <c r="IG37" s="172"/>
      <c r="IH37" s="172"/>
      <c r="II37" s="172"/>
      <c r="IJ37" s="172"/>
      <c r="IK37" s="172"/>
      <c r="IL37" s="172"/>
      <c r="IM37" s="172"/>
      <c r="IN37" s="172"/>
      <c r="IO37" s="172"/>
      <c r="IP37" s="172"/>
      <c r="IQ37" s="172"/>
      <c r="IR37" s="172"/>
      <c r="IS37" s="172"/>
      <c r="IT37" s="172"/>
      <c r="IU37" s="172"/>
    </row>
    <row r="38" spans="17:255" ht="12.75">
      <c r="Q38" s="176">
        <v>35</v>
      </c>
      <c r="R38" s="178" t="str">
        <f>IF(ISBLANK('BORU HESABI '!D40)," ",'BORU HESABI '!D40)</f>
        <v> </v>
      </c>
      <c r="S38" s="175" t="str">
        <f>IF(ISBLANK('BİNA ve TES. BİLG.'!R39)," ",'BİNA ve TES. BİLG.'!R39)</f>
        <v> </v>
      </c>
      <c r="T38" s="151" t="str">
        <f>IF(ISBLANK('BİNA ve TES. BİLG.'!S39)," ",'BİNA ve TES. BİLG.'!S39)</f>
        <v> </v>
      </c>
      <c r="U38" s="175" t="str">
        <f>IF(ISBLANK('BİNA ve TES. BİLG.'!V39)," ",'BİNA ve TES. BİLG.'!V39)</f>
        <v> </v>
      </c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  <c r="HW38" s="172"/>
      <c r="HX38" s="172"/>
      <c r="HY38" s="172"/>
      <c r="HZ38" s="172"/>
      <c r="IA38" s="172"/>
      <c r="IB38" s="172"/>
      <c r="IC38" s="172"/>
      <c r="ID38" s="172"/>
      <c r="IE38" s="172"/>
      <c r="IF38" s="172"/>
      <c r="IG38" s="172"/>
      <c r="IH38" s="172"/>
      <c r="II38" s="172"/>
      <c r="IJ38" s="172"/>
      <c r="IK38" s="172"/>
      <c r="IL38" s="172"/>
      <c r="IM38" s="172"/>
      <c r="IN38" s="172"/>
      <c r="IO38" s="172"/>
      <c r="IP38" s="172"/>
      <c r="IQ38" s="172"/>
      <c r="IR38" s="172"/>
      <c r="IS38" s="172"/>
      <c r="IT38" s="172"/>
      <c r="IU38" s="172"/>
    </row>
    <row r="39" spans="17:255" ht="12.75">
      <c r="Q39" s="176">
        <v>36</v>
      </c>
      <c r="R39" s="178" t="str">
        <f>IF(ISBLANK('BORU HESABI '!D41)," ",'BORU HESABI '!D41)</f>
        <v> </v>
      </c>
      <c r="S39" s="175" t="str">
        <f>IF(ISBLANK('BİNA ve TES. BİLG.'!R40)," ",'BİNA ve TES. BİLG.'!R40)</f>
        <v> </v>
      </c>
      <c r="T39" s="151" t="str">
        <f>IF(ISBLANK('BİNA ve TES. BİLG.'!S40)," ",'BİNA ve TES. BİLG.'!S40)</f>
        <v> </v>
      </c>
      <c r="U39" s="175" t="str">
        <f>IF(ISBLANK('BİNA ve TES. BİLG.'!V40)," ",'BİNA ve TES. BİLG.'!V40)</f>
        <v> </v>
      </c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  <c r="HQ39" s="172"/>
      <c r="HR39" s="172"/>
      <c r="HS39" s="172"/>
      <c r="HT39" s="172"/>
      <c r="HU39" s="172"/>
      <c r="HV39" s="172"/>
      <c r="HW39" s="172"/>
      <c r="HX39" s="172"/>
      <c r="HY39" s="172"/>
      <c r="HZ39" s="172"/>
      <c r="IA39" s="172"/>
      <c r="IB39" s="172"/>
      <c r="IC39" s="172"/>
      <c r="ID39" s="172"/>
      <c r="IE39" s="172"/>
      <c r="IF39" s="172"/>
      <c r="IG39" s="172"/>
      <c r="IH39" s="172"/>
      <c r="II39" s="172"/>
      <c r="IJ39" s="172"/>
      <c r="IK39" s="172"/>
      <c r="IL39" s="172"/>
      <c r="IM39" s="172"/>
      <c r="IN39" s="172"/>
      <c r="IO39" s="172"/>
      <c r="IP39" s="172"/>
      <c r="IQ39" s="172"/>
      <c r="IR39" s="172"/>
      <c r="IS39" s="172"/>
      <c r="IT39" s="172"/>
      <c r="IU39" s="172"/>
    </row>
    <row r="40" spans="17:255" ht="13.5" thickBot="1">
      <c r="Q40" s="176">
        <v>37</v>
      </c>
      <c r="R40" s="178" t="str">
        <f>IF(ISBLANK('BORU HESABI '!D42)," ",'BORU HESABI '!D42)</f>
        <v> </v>
      </c>
      <c r="S40" s="175" t="str">
        <f>IF(ISBLANK('BİNA ve TES. BİLG.'!R41)," ",'BİNA ve TES. BİLG.'!R41)</f>
        <v> </v>
      </c>
      <c r="T40" s="151" t="str">
        <f>IF(ISBLANK('BİNA ve TES. BİLG.'!S41)," ",'BİNA ve TES. BİLG.'!S41)</f>
        <v> </v>
      </c>
      <c r="U40" s="175" t="str">
        <f>IF(ISBLANK('BİNA ve TES. BİLG.'!V41)," ",'BİNA ve TES. BİLG.'!V41)</f>
        <v> </v>
      </c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  <c r="HW40" s="172"/>
      <c r="HX40" s="172"/>
      <c r="HY40" s="172"/>
      <c r="HZ40" s="172"/>
      <c r="IA40" s="172"/>
      <c r="IB40" s="172"/>
      <c r="IC40" s="172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  <c r="IP40" s="172"/>
      <c r="IQ40" s="172"/>
      <c r="IR40" s="172"/>
      <c r="IS40" s="172"/>
      <c r="IT40" s="172"/>
      <c r="IU40" s="172"/>
    </row>
    <row r="41" spans="2:255" ht="14.25" thickBot="1" thickTop="1">
      <c r="B41" s="307" t="s">
        <v>151</v>
      </c>
      <c r="C41" s="308"/>
      <c r="D41" s="309"/>
      <c r="G41" s="307" t="s">
        <v>152</v>
      </c>
      <c r="H41" s="308"/>
      <c r="I41" s="309"/>
      <c r="J41" s="109"/>
      <c r="Q41" s="176">
        <v>38</v>
      </c>
      <c r="R41" s="178" t="str">
        <f>IF(ISBLANK('BORU HESABI '!D43)," ",'BORU HESABI '!D43)</f>
        <v> </v>
      </c>
      <c r="S41" s="175" t="str">
        <f>IF(ISBLANK('BİNA ve TES. BİLG.'!R42)," ",'BİNA ve TES. BİLG.'!R42)</f>
        <v> </v>
      </c>
      <c r="T41" s="151" t="str">
        <f>IF(ISBLANK('BİNA ve TES. BİLG.'!S42)," ",'BİNA ve TES. BİLG.'!S42)</f>
        <v> </v>
      </c>
      <c r="U41" s="175" t="str">
        <f>IF(ISBLANK('BİNA ve TES. BİLG.'!V42)," ",'BİNA ve TES. BİLG.'!V42)</f>
        <v> </v>
      </c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  <c r="ID41" s="172"/>
      <c r="IE41" s="172"/>
      <c r="IF41" s="172"/>
      <c r="IG41" s="172"/>
      <c r="IH41" s="172"/>
      <c r="II41" s="172"/>
      <c r="IJ41" s="172"/>
      <c r="IK41" s="172"/>
      <c r="IL41" s="172"/>
      <c r="IM41" s="172"/>
      <c r="IN41" s="172"/>
      <c r="IO41" s="172"/>
      <c r="IP41" s="172"/>
      <c r="IQ41" s="172"/>
      <c r="IR41" s="172"/>
      <c r="IS41" s="172"/>
      <c r="IT41" s="172"/>
      <c r="IU41" s="172"/>
    </row>
    <row r="42" spans="8:255" ht="14.25" thickBot="1" thickTop="1">
      <c r="H42" s="109"/>
      <c r="I42" s="109"/>
      <c r="J42" s="109"/>
      <c r="Q42" s="176">
        <v>39</v>
      </c>
      <c r="R42" s="178" t="str">
        <f>IF(ISBLANK('BORU HESABI '!D44)," ",'BORU HESABI '!D44)</f>
        <v> </v>
      </c>
      <c r="S42" s="175" t="str">
        <f>IF(ISBLANK('BİNA ve TES. BİLG.'!R43)," ",'BİNA ve TES. BİLG.'!R43)</f>
        <v> </v>
      </c>
      <c r="T42" s="151" t="str">
        <f>IF(ISBLANK('BİNA ve TES. BİLG.'!S43)," ",'BİNA ve TES. BİLG.'!S43)</f>
        <v> </v>
      </c>
      <c r="U42" s="175" t="str">
        <f>IF(ISBLANK('BİNA ve TES. BİLG.'!V43)," ",'BİNA ve TES. BİLG.'!V43)</f>
        <v> </v>
      </c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  <c r="IE42" s="172"/>
      <c r="IF42" s="172"/>
      <c r="IG42" s="172"/>
      <c r="IH42" s="172"/>
      <c r="II42" s="172"/>
      <c r="IJ42" s="172"/>
      <c r="IK42" s="172"/>
      <c r="IL42" s="172"/>
      <c r="IM42" s="172"/>
      <c r="IN42" s="172"/>
      <c r="IO42" s="172"/>
      <c r="IP42" s="172"/>
      <c r="IQ42" s="172"/>
      <c r="IR42" s="172"/>
      <c r="IS42" s="172"/>
      <c r="IT42" s="172"/>
      <c r="IU42" s="172"/>
    </row>
    <row r="43" spans="2:255" ht="14.25" thickBot="1" thickTop="1">
      <c r="B43" s="300"/>
      <c r="C43" s="301"/>
      <c r="D43" s="302"/>
      <c r="E43" s="182" t="s">
        <v>136</v>
      </c>
      <c r="G43" s="297"/>
      <c r="H43" s="298"/>
      <c r="I43" s="299"/>
      <c r="J43" s="197" t="s">
        <v>136</v>
      </c>
      <c r="Q43" s="176">
        <v>40</v>
      </c>
      <c r="R43" s="178" t="str">
        <f>IF(ISBLANK('BORU HESABI '!D45)," ",'BORU HESABI '!D45)</f>
        <v> </v>
      </c>
      <c r="S43" s="175" t="str">
        <f>IF(ISBLANK('BİNA ve TES. BİLG.'!R44)," ",'BİNA ve TES. BİLG.'!R44)</f>
        <v> </v>
      </c>
      <c r="T43" s="151" t="str">
        <f>IF(ISBLANK('BİNA ve TES. BİLG.'!S44)," ",'BİNA ve TES. BİLG.'!S44)</f>
        <v> </v>
      </c>
      <c r="U43" s="175" t="str">
        <f>IF(ISBLANK('BİNA ve TES. BİLG.'!V44)," ",'BİNA ve TES. BİLG.'!V44)</f>
        <v> </v>
      </c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  <c r="HQ43" s="172"/>
      <c r="HR43" s="172"/>
      <c r="HS43" s="172"/>
      <c r="HT43" s="172"/>
      <c r="HU43" s="172"/>
      <c r="HV43" s="172"/>
      <c r="HW43" s="172"/>
      <c r="HX43" s="172"/>
      <c r="HY43" s="172"/>
      <c r="HZ43" s="172"/>
      <c r="IA43" s="172"/>
      <c r="IB43" s="172"/>
      <c r="IC43" s="172"/>
      <c r="ID43" s="172"/>
      <c r="IE43" s="172"/>
      <c r="IF43" s="172"/>
      <c r="IG43" s="172"/>
      <c r="IH43" s="172"/>
      <c r="II43" s="172"/>
      <c r="IJ43" s="172"/>
      <c r="IK43" s="172"/>
      <c r="IL43" s="172"/>
      <c r="IM43" s="172"/>
      <c r="IN43" s="172"/>
      <c r="IO43" s="172"/>
      <c r="IP43" s="172"/>
      <c r="IQ43" s="172"/>
      <c r="IR43" s="172"/>
      <c r="IS43" s="172"/>
      <c r="IT43" s="172"/>
      <c r="IU43" s="172"/>
    </row>
    <row r="44" spans="8:255" ht="13.5" thickTop="1">
      <c r="H44" s="109"/>
      <c r="I44" s="109"/>
      <c r="J44" s="109"/>
      <c r="Q44" s="176">
        <v>41</v>
      </c>
      <c r="R44" s="178" t="str">
        <f>IF(ISBLANK('BORU HESABI '!D46)," ",'BORU HESABI '!D46)</f>
        <v> </v>
      </c>
      <c r="S44" s="175" t="str">
        <f>IF(ISBLANK('BİNA ve TES. BİLG.'!R45)," ",'BİNA ve TES. BİLG.'!R45)</f>
        <v> </v>
      </c>
      <c r="T44" s="151" t="str">
        <f>IF(ISBLANK('BİNA ve TES. BİLG.'!S45)," ",'BİNA ve TES. BİLG.'!S45)</f>
        <v> </v>
      </c>
      <c r="U44" s="175" t="str">
        <f>IF(ISBLANK('BİNA ve TES. BİLG.'!V45)," ",'BİNA ve TES. BİLG.'!V45)</f>
        <v> </v>
      </c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  <c r="HQ44" s="172"/>
      <c r="HR44" s="172"/>
      <c r="HS44" s="172"/>
      <c r="HT44" s="172"/>
      <c r="HU44" s="172"/>
      <c r="HV44" s="172"/>
      <c r="HW44" s="172"/>
      <c r="HX44" s="172"/>
      <c r="HY44" s="172"/>
      <c r="HZ44" s="172"/>
      <c r="IA44" s="172"/>
      <c r="IB44" s="172"/>
      <c r="IC44" s="172"/>
      <c r="ID44" s="172"/>
      <c r="IE44" s="172"/>
      <c r="IF44" s="172"/>
      <c r="IG44" s="172"/>
      <c r="IH44" s="172"/>
      <c r="II44" s="172"/>
      <c r="IJ44" s="172"/>
      <c r="IK44" s="172"/>
      <c r="IL44" s="172"/>
      <c r="IM44" s="172"/>
      <c r="IN44" s="172"/>
      <c r="IO44" s="172"/>
      <c r="IP44" s="172"/>
      <c r="IQ44" s="172"/>
      <c r="IR44" s="172"/>
      <c r="IS44" s="172"/>
      <c r="IT44" s="172"/>
      <c r="IU44" s="172"/>
    </row>
    <row r="45" spans="17:255" ht="12.75">
      <c r="Q45" s="176">
        <v>42</v>
      </c>
      <c r="R45" s="178" t="str">
        <f>IF(ISBLANK('BORU HESABI '!D47)," ",'BORU HESABI '!D47)</f>
        <v> </v>
      </c>
      <c r="S45" s="175" t="str">
        <f>IF(ISBLANK('BİNA ve TES. BİLG.'!R46)," ",'BİNA ve TES. BİLG.'!R46)</f>
        <v> </v>
      </c>
      <c r="T45" s="151" t="str">
        <f>IF(ISBLANK('BİNA ve TES. BİLG.'!S46)," ",'BİNA ve TES. BİLG.'!S46)</f>
        <v> </v>
      </c>
      <c r="U45" s="175" t="str">
        <f>IF(ISBLANK('BİNA ve TES. BİLG.'!V46)," ",'BİNA ve TES. BİLG.'!V46)</f>
        <v> </v>
      </c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  <c r="HQ45" s="172"/>
      <c r="HR45" s="172"/>
      <c r="HS45" s="172"/>
      <c r="HT45" s="172"/>
      <c r="HU45" s="172"/>
      <c r="HV45" s="172"/>
      <c r="HW45" s="172"/>
      <c r="HX45" s="172"/>
      <c r="HY45" s="172"/>
      <c r="HZ45" s="172"/>
      <c r="IA45" s="172"/>
      <c r="IB45" s="172"/>
      <c r="IC45" s="172"/>
      <c r="ID45" s="172"/>
      <c r="IE45" s="172"/>
      <c r="IF45" s="172"/>
      <c r="IG45" s="172"/>
      <c r="IH45" s="172"/>
      <c r="II45" s="172"/>
      <c r="IJ45" s="172"/>
      <c r="IK45" s="172"/>
      <c r="IL45" s="172"/>
      <c r="IM45" s="172"/>
      <c r="IN45" s="172"/>
      <c r="IO45" s="172"/>
      <c r="IP45" s="172"/>
      <c r="IQ45" s="172"/>
      <c r="IR45" s="172"/>
      <c r="IS45" s="172"/>
      <c r="IT45" s="172"/>
      <c r="IU45" s="172"/>
    </row>
    <row r="46" spans="17:255" ht="12.75">
      <c r="Q46" s="176">
        <v>43</v>
      </c>
      <c r="R46" s="178" t="str">
        <f>IF(ISBLANK('BORU HESABI '!D48)," ",'BORU HESABI '!D48)</f>
        <v> </v>
      </c>
      <c r="S46" s="175" t="str">
        <f>IF(ISBLANK('BİNA ve TES. BİLG.'!R47)," ",'BİNA ve TES. BİLG.'!R47)</f>
        <v> </v>
      </c>
      <c r="T46" s="151" t="str">
        <f>IF(ISBLANK('BİNA ve TES. BİLG.'!S47)," ",'BİNA ve TES. BİLG.'!S47)</f>
        <v> </v>
      </c>
      <c r="U46" s="175" t="str">
        <f>IF(ISBLANK('BİNA ve TES. BİLG.'!V47)," ",'BİNA ve TES. BİLG.'!V47)</f>
        <v> </v>
      </c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  <c r="HQ46" s="172"/>
      <c r="HR46" s="172"/>
      <c r="HS46" s="172"/>
      <c r="HT46" s="172"/>
      <c r="HU46" s="172"/>
      <c r="HV46" s="172"/>
      <c r="HW46" s="172"/>
      <c r="HX46" s="172"/>
      <c r="HY46" s="172"/>
      <c r="HZ46" s="172"/>
      <c r="IA46" s="172"/>
      <c r="IB46" s="172"/>
      <c r="IC46" s="172"/>
      <c r="ID46" s="172"/>
      <c r="IE46" s="172"/>
      <c r="IF46" s="172"/>
      <c r="IG46" s="172"/>
      <c r="IH46" s="172"/>
      <c r="II46" s="172"/>
      <c r="IJ46" s="172"/>
      <c r="IK46" s="172"/>
      <c r="IL46" s="172"/>
      <c r="IM46" s="172"/>
      <c r="IN46" s="172"/>
      <c r="IO46" s="172"/>
      <c r="IP46" s="172"/>
      <c r="IQ46" s="172"/>
      <c r="IR46" s="172"/>
      <c r="IS46" s="172"/>
      <c r="IT46" s="172"/>
      <c r="IU46" s="172"/>
    </row>
    <row r="47" spans="13:255" ht="12.75"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  <c r="IE47" s="172"/>
      <c r="IF47" s="172"/>
      <c r="IG47" s="172"/>
      <c r="IH47" s="172"/>
      <c r="II47" s="172"/>
      <c r="IJ47" s="172"/>
      <c r="IK47" s="172"/>
      <c r="IL47" s="172"/>
      <c r="IM47" s="172"/>
      <c r="IN47" s="172"/>
      <c r="IO47" s="172"/>
      <c r="IP47" s="172"/>
      <c r="IQ47" s="172"/>
      <c r="IR47" s="172"/>
      <c r="IS47" s="172"/>
      <c r="IT47" s="172"/>
      <c r="IU47" s="172"/>
    </row>
  </sheetData>
  <sheetProtection/>
  <mergeCells count="51">
    <mergeCell ref="E4:E5"/>
    <mergeCell ref="K4:K5"/>
    <mergeCell ref="B3:K3"/>
    <mergeCell ref="V3:V4"/>
    <mergeCell ref="B4:B5"/>
    <mergeCell ref="C4:C5"/>
    <mergeCell ref="I4:I5"/>
    <mergeCell ref="F4:F5"/>
    <mergeCell ref="D4:D5"/>
    <mergeCell ref="G4:G5"/>
    <mergeCell ref="J4:J5"/>
    <mergeCell ref="H4:H5"/>
    <mergeCell ref="C28:D28"/>
    <mergeCell ref="C29:D29"/>
    <mergeCell ref="E24:F24"/>
    <mergeCell ref="E25:F25"/>
    <mergeCell ref="E26:F26"/>
    <mergeCell ref="E27:F27"/>
    <mergeCell ref="E28:F28"/>
    <mergeCell ref="E29:F29"/>
    <mergeCell ref="C30:D30"/>
    <mergeCell ref="C23:D23"/>
    <mergeCell ref="C24:D24"/>
    <mergeCell ref="C25:D25"/>
    <mergeCell ref="C26:D26"/>
    <mergeCell ref="C27:D27"/>
    <mergeCell ref="B18:H19"/>
    <mergeCell ref="G20:H21"/>
    <mergeCell ref="G22:H22"/>
    <mergeCell ref="G23:H23"/>
    <mergeCell ref="E23:F23"/>
    <mergeCell ref="B20:B21"/>
    <mergeCell ref="C22:D22"/>
    <mergeCell ref="C20:D21"/>
    <mergeCell ref="E20:F21"/>
    <mergeCell ref="G27:H27"/>
    <mergeCell ref="G28:H28"/>
    <mergeCell ref="G29:H29"/>
    <mergeCell ref="G30:H30"/>
    <mergeCell ref="E22:F22"/>
    <mergeCell ref="G24:H24"/>
    <mergeCell ref="G25:H25"/>
    <mergeCell ref="G26:H26"/>
    <mergeCell ref="E30:F30"/>
    <mergeCell ref="G43:I43"/>
    <mergeCell ref="B43:D43"/>
    <mergeCell ref="F32:G32"/>
    <mergeCell ref="B36:D36"/>
    <mergeCell ref="G36:I36"/>
    <mergeCell ref="B41:D41"/>
    <mergeCell ref="G41:I41"/>
  </mergeCells>
  <printOptions/>
  <pageMargins left="0.75" right="0.75" top="1" bottom="1" header="0.5" footer="0.5"/>
  <pageSetup orientation="landscape" paperSize="9" scale="70" r:id="rId2"/>
  <colBreaks count="1" manualBreakCount="1">
    <brk id="15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selection activeCell="N61" sqref="N61"/>
    </sheetView>
  </sheetViews>
  <sheetFormatPr defaultColWidth="9.00390625" defaultRowHeight="12.75"/>
  <cols>
    <col min="1" max="1" width="6.75390625" style="0" customWidth="1"/>
    <col min="2" max="2" width="6.625" style="0" customWidth="1"/>
    <col min="3" max="3" width="7.25390625" style="0" hidden="1" customWidth="1"/>
    <col min="4" max="4" width="7.75390625" style="0" customWidth="1"/>
    <col min="5" max="5" width="7.75390625" style="0" hidden="1" customWidth="1"/>
    <col min="6" max="6" width="7.625" style="0" customWidth="1"/>
    <col min="7" max="7" width="5.125" style="0" hidden="1" customWidth="1"/>
    <col min="8" max="8" width="5.75390625" style="0" customWidth="1"/>
    <col min="9" max="9" width="8.75390625" style="82" customWidth="1"/>
    <col min="10" max="10" width="11.25390625" style="82" customWidth="1"/>
    <col min="11" max="11" width="4.75390625" style="0" customWidth="1"/>
    <col min="12" max="12" width="8.75390625" style="82" customWidth="1"/>
    <col min="13" max="13" width="4.75390625" style="0" customWidth="1"/>
    <col min="14" max="14" width="10.25390625" style="0" customWidth="1"/>
    <col min="15" max="15" width="8.75390625" style="0" hidden="1" customWidth="1"/>
    <col min="16" max="19" width="8.75390625" style="82" customWidth="1"/>
    <col min="21" max="21" width="1.75390625" style="0" customWidth="1"/>
    <col min="22" max="22" width="13.25390625" style="0" customWidth="1"/>
  </cols>
  <sheetData>
    <row r="1" spans="1:27" ht="12.75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51"/>
      <c r="R1" s="125"/>
      <c r="S1" s="125"/>
      <c r="T1" s="111"/>
      <c r="U1" s="111"/>
      <c r="V1" s="126"/>
      <c r="W1" s="126"/>
      <c r="X1" s="217"/>
      <c r="Y1" s="218"/>
      <c r="Z1" s="219"/>
      <c r="AA1" s="181"/>
    </row>
    <row r="2" spans="1:27" ht="12.75">
      <c r="A2" s="262">
        <v>1</v>
      </c>
      <c r="B2" s="262">
        <v>2</v>
      </c>
      <c r="C2" s="262"/>
      <c r="D2" s="262">
        <v>3</v>
      </c>
      <c r="E2" s="262"/>
      <c r="F2" s="262">
        <v>4</v>
      </c>
      <c r="G2" s="262"/>
      <c r="H2" s="262">
        <v>5</v>
      </c>
      <c r="I2" s="262">
        <v>6</v>
      </c>
      <c r="J2" s="262">
        <v>7</v>
      </c>
      <c r="K2" s="262">
        <v>8</v>
      </c>
      <c r="L2" s="262">
        <v>9</v>
      </c>
      <c r="M2" s="262">
        <v>10</v>
      </c>
      <c r="N2" s="262">
        <v>11</v>
      </c>
      <c r="O2" s="263"/>
      <c r="P2" s="262">
        <v>12</v>
      </c>
      <c r="Q2" s="102"/>
      <c r="R2" s="252" t="s">
        <v>0</v>
      </c>
      <c r="S2" s="252" t="s">
        <v>89</v>
      </c>
      <c r="T2" s="252" t="s">
        <v>69</v>
      </c>
      <c r="U2" s="121"/>
      <c r="V2" s="127" t="s">
        <v>4</v>
      </c>
      <c r="W2" s="128" t="s">
        <v>7</v>
      </c>
      <c r="X2" s="219"/>
      <c r="Y2" s="219"/>
      <c r="Z2" s="219"/>
      <c r="AA2" s="181"/>
    </row>
    <row r="3" spans="1:27" ht="12.7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4"/>
      <c r="P3" s="262"/>
      <c r="Q3" s="102"/>
      <c r="R3" s="253"/>
      <c r="S3" s="253"/>
      <c r="T3" s="253"/>
      <c r="U3" s="123"/>
      <c r="V3" s="129">
        <v>15</v>
      </c>
      <c r="W3" s="224">
        <v>15.7</v>
      </c>
      <c r="X3" s="181"/>
      <c r="Y3" s="180"/>
      <c r="Z3" s="181"/>
      <c r="AA3" s="181"/>
    </row>
    <row r="4" spans="1:27" ht="12.75" customHeight="1">
      <c r="A4" s="252" t="s">
        <v>0</v>
      </c>
      <c r="B4" s="252" t="s">
        <v>89</v>
      </c>
      <c r="C4" s="252" t="s">
        <v>69</v>
      </c>
      <c r="D4" s="268" t="s">
        <v>77</v>
      </c>
      <c r="E4" s="252" t="s">
        <v>3</v>
      </c>
      <c r="F4" s="252" t="s">
        <v>169</v>
      </c>
      <c r="G4" s="252" t="s">
        <v>9</v>
      </c>
      <c r="H4" s="252" t="s">
        <v>1</v>
      </c>
      <c r="I4" s="255" t="s">
        <v>88</v>
      </c>
      <c r="J4" s="255" t="s">
        <v>90</v>
      </c>
      <c r="K4" s="261" t="s">
        <v>63</v>
      </c>
      <c r="L4" s="255" t="s">
        <v>91</v>
      </c>
      <c r="M4" s="252" t="s">
        <v>2</v>
      </c>
      <c r="N4" s="259" t="s">
        <v>93</v>
      </c>
      <c r="O4" s="265" t="s">
        <v>115</v>
      </c>
      <c r="P4" s="122" t="s">
        <v>92</v>
      </c>
      <c r="Q4" s="103"/>
      <c r="R4" s="73">
        <f>IF(ISBLANK('BİNA ve TES. BİLG.'!A5),"",'BİNA ve TES. BİLG.'!A5)</f>
        <v>1</v>
      </c>
      <c r="S4" s="73">
        <f>IF(ISBLANK('BİNA ve TES. BİLG.'!B5),"",'BİNA ve TES. BİLG.'!B5)</f>
        <v>33.9</v>
      </c>
      <c r="T4" s="73">
        <f>IF(ISBLANK('BİNA ve TES. BİLG.'!B5),"",IF(ROUNDUP(18.82*SQRT(B6/(4*1.021)),0)&lt;15,15,ROUNDUP(18.82*SQRT(B6/(4*1.021)),0)))</f>
        <v>55</v>
      </c>
      <c r="U4" s="73"/>
      <c r="V4" s="129">
        <v>20</v>
      </c>
      <c r="W4" s="224">
        <v>21.1</v>
      </c>
      <c r="X4" s="220"/>
      <c r="Y4" s="221"/>
      <c r="Z4" s="220"/>
      <c r="AA4" s="181"/>
    </row>
    <row r="5" spans="1:27" ht="21" customHeight="1">
      <c r="A5" s="253"/>
      <c r="B5" s="253"/>
      <c r="C5" s="253"/>
      <c r="D5" s="260"/>
      <c r="E5" s="253"/>
      <c r="F5" s="252"/>
      <c r="G5" s="253"/>
      <c r="H5" s="253"/>
      <c r="I5" s="256"/>
      <c r="J5" s="256"/>
      <c r="K5" s="261"/>
      <c r="L5" s="256"/>
      <c r="M5" s="253"/>
      <c r="N5" s="260"/>
      <c r="O5" s="266"/>
      <c r="P5" s="124" t="s">
        <v>78</v>
      </c>
      <c r="Q5" s="104"/>
      <c r="R5" s="73">
        <f>IF(ISBLANK('BİNA ve TES. BİLG.'!A6),"",'BİNA ve TES. BİLG.'!A6)</f>
        <v>2</v>
      </c>
      <c r="S5" s="73">
        <f>IF(ISBLANK('BİNA ve TES. BİLG.'!B6),"",'BİNA ve TES. BİLG.'!B6)</f>
        <v>14</v>
      </c>
      <c r="T5" s="73">
        <f>IF(ISBLANK('BİNA ve TES. BİLG.'!B6),"",IF(ROUNDUP(18.82*SQRT(B7/(4*1.021)),0)&lt;15,15,ROUNDUP(18.82*SQRT(B7/(4*1.021)),0)))</f>
        <v>35</v>
      </c>
      <c r="U5" s="73"/>
      <c r="V5" s="129">
        <v>25</v>
      </c>
      <c r="W5" s="224">
        <v>26.9</v>
      </c>
      <c r="X5" s="222"/>
      <c r="Y5" s="222"/>
      <c r="Z5" s="222"/>
      <c r="AA5" s="181"/>
    </row>
    <row r="6" spans="1:27" ht="12.75">
      <c r="A6" s="73">
        <f>IF(ISBLANK('BİNA ve TES. BİLG.'!A5),"",'BİNA ve TES. BİLG.'!A5)</f>
        <v>1</v>
      </c>
      <c r="B6" s="73">
        <f>IF(ISBLANK('BİNA ve TES. BİLG.'!B5),"",'BİNA ve TES. BİLG.'!B5)</f>
        <v>33.9</v>
      </c>
      <c r="C6" s="73">
        <f>IF(ISBLANK('BİNA ve TES. BİLG.'!B5),"",IF(ROUNDUP(18.82*SQRT(B6/(4*1.021)),0)&lt;15,15,ROUNDUP(18.82*SQRT(B6/(4*1.021)),0)))</f>
        <v>55</v>
      </c>
      <c r="D6" s="72">
        <v>65</v>
      </c>
      <c r="E6" s="73">
        <f>IF(ISBLANK('BİNA ve TES. BİLG.'!B5),"",LOOKUP($D6,'TABLO23(TAHMİNİ BORU ÇAPLARI)'!$A$3:$A$18,'TABLO23(TAHMİNİ BORU ÇAPLARI)'!$D$3:$D$18))</f>
        <v>62.6</v>
      </c>
      <c r="F6" s="74">
        <f>IF(ISBLANK('BİNA ve TES. BİLG.'!C5),"",'BİNA ve TES. BİLG.'!C5)</f>
        <v>6.3</v>
      </c>
      <c r="G6" s="73">
        <f>IF(ISBLANK('BİNA ve TES. BİLG.'!A5),"",'TABLO23(TAHMİNİ BORU ÇAPLARI)'!B21-(23.2*0.6*F6*B6^1.82/E6^4.82))</f>
        <v>1.0208829274846667</v>
      </c>
      <c r="H6" s="74">
        <f>IF(ISBLANK('BİNA ve TES. BİLG.'!A5),"",IF(B6&gt;31,353.677*B6/(E6^2*G6),IF(B6=VLOOKUP(B6,'TABLO20.1(V)'!$A$5:$A$54,1),INDEX('TABLO20.1(V)'!$A$5:$I$54,MATCH(VLOOKUP(B6,'TABLO20.1(V)'!$A$5:$A$54,1),'TABLO20.1(V)'!$A$5:$A$54,0),MATCH(HLOOKUP(D6,'TABLO20.1(V)'!$B$2:$I$2,1),'TABLO20.1(V)'!$A$2:$I$2,1)),(INDEX('TABLO20.1(V)'!$A$5:$I$54,MATCH(VLOOKUP(ROUNDDOWN(B6,0),'TABLO20.1(V)'!$A$5:$A$54,1),'TABLO20.1(V)'!$A$5:$A$54,0),MATCH(HLOOKUP(D6,'TABLO20.1(V)'!$B$2:$I$2,1),'TABLO20.1(V)'!$A$2:$I$2,1))+(INDEX('TABLO20.1(V)'!$A$5:$I$54,MATCH(VLOOKUP(ROUNDUP(B6,0),'TABLO20.1(V)'!$A$5:$A$54,1),'TABLO20.1(V)'!$A$5:$A$54,0),MATCH(HLOOKUP(D6,'TABLO20.1(V)'!$A$2:$I$2,1),'TABLO20.1(V)'!$A$2:$I$2,1))-INDEX('TABLO20.1(V)'!$A$5:$I$54,MATCH(VLOOKUP(ROUNDDOWN(B6,0),'TABLO20.1(V)'!$A$5:$A$54,1),'TABLO20.1(V)'!$A$5:$A$54,0),MATCH(HLOOKUP(D6,'TABLO20.1(V)'!$B$2:$I$2,1),'TABLO20.1(V)'!$A$2:$I$2,1)))/(ROUNDUP(B6,0)-ROUNDDOWN(B6,0))*(B6-ROUNDDOWN(B6,0))))))</f>
        <v>2.996966640667032</v>
      </c>
      <c r="I6" s="80">
        <f>IF(ISBLANK('BİNA ve TES. BİLG.'!A5),"",IF(B6&gt;31,(1.021-O6)*1000,IF(B6=VLOOKUP(B6,'TABLO20.2(RL)'!$A$5:$A$54,1),INDEX('TABLO20.2(RL)'!$A$5:$I$54,MATCH(VLOOKUP(B6,'TABLO20.2(RL)'!$A$5:$A$54,1),'TABLO20.2(RL)'!$A$5:$A$54,0),MATCH(HLOOKUP(E6,'TABLO20.2(RL)'!$B$2:$I$2,1),'TABLO20.2(RL)'!$A$2:$I$2,1)),(INDEX('TABLO20.2(RL)'!$A$5:$I$54,MATCH(VLOOKUP(ROUNDDOWN(B6,0),'TABLO20.2(RL)'!$A$5:$A$54,1),'TABLO20.2(RL)'!$A$5:$A$54,0),MATCH(HLOOKUP(E6,'TABLO20.2(RL)'!$B$2:$I$2,1),'TABLO20.2(RL)'!$A$2:$I$2,1))+(INDEX('TABLO20.2(RL)'!$A$5:$I$54,MATCH(VLOOKUP(ROUNDUP(B6,0),'TABLO20.2(RL)'!$A$5:$A$54,1),'TABLO20.2(RL)'!$A$5:$A$54,0),MATCH(HLOOKUP(E6,'TABLO20.2(RL)'!$A$2:$I$2,1),'TABLO20.2(RL)'!$A$2:$I$2,1))-INDEX('TABLO20.2(RL)'!$A$5:$I$54,MATCH(VLOOKUP(ROUNDDOWN(B6,0),'TABLO20.2(RL)'!$A$5:$A$54,1),'TABLO20.2(RL)'!$A$5:$A$54,0),MATCH(HLOOKUP(E6,'TABLO20.2(RL)'!$B$2:$I$2,1),'TABLO20.2(RL)'!$A$2:$I$2,1)))/(ROUNDUP(B6,0)-ROUNDDOWN(B6,0))*(B6-ROUNDDOWN(B6,0))))))</f>
        <v>0.01858293894185792</v>
      </c>
      <c r="J6" s="80">
        <f>IF(ISBLANK('BİNA ve TES. BİLG.'!A5),"",$I6*$F6)</f>
        <v>0.11707251533370489</v>
      </c>
      <c r="K6" s="73">
        <f>IF(ISBLANK('BİNA ve TES. BİLG.'!A5),"",IF($A6&lt;=15,LOOKUP($A6,KAYIPHESABI!$C$4:$AE$4,KAYIPHESABI!$C$15:$AE$15),LOOKUP($A6,KAYIPHESABI!$C$18:$AE$18,KAYIPHESABI!$C$29)))</f>
        <v>2.5</v>
      </c>
      <c r="L6" s="80">
        <f>IF(ISBLANK('BİNA ve TES. BİLG.'!A5),"",3.97*10^-3*$K6*$H6^2)</f>
        <v>0.08914445477431504</v>
      </c>
      <c r="M6" s="73">
        <f>IF(ISBLANK('BİNA ve TES. BİLG.'!D5),"",'BİNA ve TES. BİLG.'!D5)</f>
        <v>-4</v>
      </c>
      <c r="N6" s="73">
        <f>IF(ISBLANK('BİNA ve TES. BİLG.'!A5),"",$M6*0.049)</f>
        <v>-0.196</v>
      </c>
      <c r="O6" s="73">
        <f>IF(ISBLANK('BİNA ve TES. BİLG.'!A5),"",1.021-(13.92*B6^1.82/E6^4.82))</f>
        <v>1.020981417061058</v>
      </c>
      <c r="P6" s="80">
        <f>IF(ISBLANK('BİNA ve TES. BİLG.'!A5),"",$J6+$L6+$N6)</f>
        <v>0.010216970108019918</v>
      </c>
      <c r="Q6" s="105"/>
      <c r="R6" s="73">
        <f>IF(ISBLANK('BİNA ve TES. BİLG.'!A7),"",'BİNA ve TES. BİLG.'!A7)</f>
        <v>3</v>
      </c>
      <c r="S6" s="73">
        <f>IF(ISBLANK('BİNA ve TES. BİLG.'!B7),"",'BİNA ve TES. BİLG.'!B7)</f>
        <v>24.5</v>
      </c>
      <c r="T6" s="73">
        <f>IF(ISBLANK('BİNA ve TES. BİLG.'!B7),"",IF(ROUNDUP(18.82*SQRT(B8/(4*1.021)),0)&lt;15,15,ROUNDUP(18.82*SQRT(B8/(4*1.021)),0)))</f>
        <v>47</v>
      </c>
      <c r="U6" s="73"/>
      <c r="V6" s="129">
        <v>32</v>
      </c>
      <c r="W6" s="224">
        <v>35.2</v>
      </c>
      <c r="X6" s="222"/>
      <c r="Y6" s="222"/>
      <c r="Z6" s="222"/>
      <c r="AA6" s="181"/>
    </row>
    <row r="7" spans="1:27" ht="12.75" customHeight="1">
      <c r="A7" s="73">
        <f>IF(ISBLANK('BİNA ve TES. BİLG.'!A6),"",'BİNA ve TES. BİLG.'!A6)</f>
        <v>2</v>
      </c>
      <c r="B7" s="73">
        <f>IF(ISBLANK('BİNA ve TES. BİLG.'!B6),"",'BİNA ve TES. BİLG.'!B6)</f>
        <v>14</v>
      </c>
      <c r="C7" s="73">
        <f>IF(ISBLANK('BİNA ve TES. BİLG.'!B6),"",IF(ROUNDUP(18.82*SQRT(B7/(4*1.021)),0)&lt;15,15,ROUNDUP(18.82*SQRT(B7/(4*1.021)),0)))</f>
        <v>35</v>
      </c>
      <c r="D7" s="72">
        <v>40</v>
      </c>
      <c r="E7" s="73">
        <f>IF(ISBLANK('BİNA ve TES. BİLG.'!B6),"",LOOKUP($D7,'TABLO23(TAHMİNİ BORU ÇAPLARI)'!$A$3:$A$18,'TABLO23(TAHMİNİ BORU ÇAPLARI)'!$D$3:$D$18))</f>
        <v>40.9</v>
      </c>
      <c r="F7" s="74">
        <f>IF(ISBLANK('BİNA ve TES. BİLG.'!C6),"",'BİNA ve TES. BİLG.'!C6)</f>
        <v>9.25</v>
      </c>
      <c r="G7" s="73">
        <f>IF(ISBLANK('BİNA ve TES. BİLG.'!B6),"",G6-(23.2*0.6*F7*B7^1.82/E7^4.82))</f>
        <v>1.020615486693501</v>
      </c>
      <c r="H7" s="74">
        <f>IF(ISBLANK('BİNA ve TES. BİLG.'!A6),"",IF(B7&gt;31,353.677*B7/(E7^2*G7),IF(B7=VLOOKUP(B7,'TABLO20.1(V)'!$A$5:$A$54,1),INDEX('TABLO20.1(V)'!$A$5:$I$54,MATCH(VLOOKUP(B7,'TABLO20.1(V)'!$A$5:$A$54,1),'TABLO20.1(V)'!$A$5:$A$54,0),MATCH(HLOOKUP(D7,'TABLO20.1(V)'!$B$2:$I$2,1),'TABLO20.1(V)'!$A$2:$I$2,1)),(INDEX('TABLO20.1(V)'!$A$5:$I$54,MATCH(VLOOKUP(ROUNDDOWN(B7,0),'TABLO20.1(V)'!$A$5:$A$54,1),'TABLO20.1(V)'!$A$5:$A$54,0),MATCH(HLOOKUP(D7,'TABLO20.1(V)'!$B$2:$I$2,1),'TABLO20.1(V)'!$A$2:$I$2,1))+(INDEX('TABLO20.1(V)'!$A$5:$I$54,MATCH(VLOOKUP(ROUNDUP(B7,0),'TABLO20.1(V)'!$A$5:$A$54,1),'TABLO20.1(V)'!$A$5:$A$54,0),MATCH(HLOOKUP(D7,'TABLO20.1(V)'!$A$2:$I$2,1),'TABLO20.1(V)'!$A$2:$I$2,1))-INDEX('TABLO20.1(V)'!$A$5:$I$54,MATCH(VLOOKUP(ROUNDDOWN(B7,0),'TABLO20.1(V)'!$A$5:$A$54,1),'TABLO20.1(V)'!$A$5:$A$54,0),MATCH(HLOOKUP(D7,'TABLO20.1(V)'!$B$2:$I$2,1),'TABLO20.1(V)'!$A$2:$I$2,1)))/(ROUNDUP(B7,0)-ROUNDDOWN(B7,0))*(B7-ROUNDDOWN(B7,0))))))</f>
        <v>2.8</v>
      </c>
      <c r="I7" s="80">
        <f>IF(ISBLANK('BİNA ve TES. BİLG.'!A6),"",IF(B7&gt;31,(O6-O7)*1000,IF(B7=VLOOKUP(B7,'TABLO20.2(RL)'!$A$5:$A$54,1),INDEX('TABLO20.2(RL)'!$A$5:$I$54,MATCH(VLOOKUP(B7,'TABLO20.2(RL)'!$A$5:$A$54,1),'TABLO20.2(RL)'!$A$5:$A$54,0),MATCH(HLOOKUP(E7,'TABLO20.2(RL)'!$B$2:$I$2,1),'TABLO20.2(RL)'!$A$2:$I$2,1)),(INDEX('TABLO20.2(RL)'!$A$5:$I$54,MATCH(VLOOKUP(ROUNDDOWN(B7,0),'TABLO20.2(RL)'!$A$5:$A$54,1),'TABLO20.2(RL)'!$A$5:$A$54,0),MATCH(HLOOKUP(E7,'TABLO20.2(RL)'!$B$2:$I$2,1),'TABLO20.2(RL)'!$A$2:$I$2,1))+(INDEX('TABLO20.2(RL)'!$A$5:$I$54,MATCH(VLOOKUP(ROUNDUP(B7,0),'TABLO20.2(RL)'!$A$5:$A$54,1),'TABLO20.2(RL)'!$A$5:$A$54,0),MATCH(HLOOKUP(E7,'TABLO20.2(RL)'!$A$2:$I$2,1),'TABLO20.2(RL)'!$A$2:$I$2,1))-INDEX('TABLO20.2(RL)'!$A$5:$I$54,MATCH(VLOOKUP(ROUNDDOWN(B7,0),'TABLO20.2(RL)'!$A$5:$A$54,1),'TABLO20.2(RL)'!$A$5:$A$54,0),MATCH(HLOOKUP(E7,'TABLO20.2(RL)'!$B$2:$I$2,1),'TABLO20.2(RL)'!$A$2:$I$2,1)))/(ROUNDUP(B7,0)-ROUNDDOWN(B7,0))*(B7-ROUNDDOWN(B7,0))))))</f>
        <v>0.0348</v>
      </c>
      <c r="J7" s="80">
        <f>IF(ISBLANK('BİNA ve TES. BİLG.'!A6),"",$I7*$F7)</f>
        <v>0.32189999999999996</v>
      </c>
      <c r="K7" s="73">
        <f>IF(ISBLANK('BİNA ve TES. BİLG.'!A6),"",IF($A7&lt;=15,LOOKUP($A7,KAYIPHESABI!$C$4:$AE$4,KAYIPHESABI!$C$15:$AE$15),LOOKUP($A7,KAYIPHESABI!$C$18:$AE$18,KAYIPHESABI!$C$29)))</f>
        <v>3.8</v>
      </c>
      <c r="L7" s="80">
        <f>IF(ISBLANK('BİNA ve TES. BİLG.'!A6),"",3.97*10^-3*$K7*$H7^2)</f>
        <v>0.11827423999999999</v>
      </c>
      <c r="M7" s="73">
        <f>IF(ISBLANK('BİNA ve TES. BİLG.'!D6),"",'BİNA ve TES. BİLG.'!D6)</f>
        <v>-0.9</v>
      </c>
      <c r="N7" s="73">
        <f>IF(ISBLANK('BİNA ve TES. BİLG.'!A6),"",$M7*0.049)</f>
        <v>-0.0441</v>
      </c>
      <c r="O7" s="73">
        <f>IF(ISBLANK('BİNA ve TES. BİLG.'!A6),"",O6-(13.92*B7^1.82/E7^4.82))</f>
        <v>1.0209525045430943</v>
      </c>
      <c r="P7" s="80">
        <f>IF(ISBLANK('BİNA ve TES. BİLG.'!A6),"",$J7+$L7+$N7)</f>
        <v>0.3960742399999999</v>
      </c>
      <c r="Q7" s="105"/>
      <c r="R7" s="73">
        <f>IF(ISBLANK('BİNA ve TES. BİLG.'!A8),"",'BİNA ve TES. BİLG.'!A8)</f>
        <v>4</v>
      </c>
      <c r="S7" s="73">
        <f>IF(ISBLANK('BİNA ve TES. BİLG.'!B8),"",'BİNA ve TES. BİLG.'!B8)</f>
        <v>22.5</v>
      </c>
      <c r="T7" s="73">
        <f>IF(ISBLANK('BİNA ve TES. BİLG.'!B8),"",IF(ROUNDUP(18.82*SQRT(B9/(4*1.021)),0)&lt;15,15,ROUNDUP(18.82*SQRT(B9/(4*1.021)),0)))</f>
        <v>45</v>
      </c>
      <c r="U7" s="73"/>
      <c r="V7" s="129">
        <v>40</v>
      </c>
      <c r="W7" s="224">
        <v>40.9</v>
      </c>
      <c r="X7" s="222"/>
      <c r="Y7" s="222"/>
      <c r="Z7" s="222"/>
      <c r="AA7" s="181"/>
    </row>
    <row r="8" spans="1:27" ht="12.75">
      <c r="A8" s="73">
        <f>IF(ISBLANK('BİNA ve TES. BİLG.'!A7),"",'BİNA ve TES. BİLG.'!A7)</f>
        <v>3</v>
      </c>
      <c r="B8" s="73">
        <f>IF(ISBLANK('BİNA ve TES. BİLG.'!B7),"",'BİNA ve TES. BİLG.'!B7)</f>
        <v>24.5</v>
      </c>
      <c r="C8" s="73">
        <f>IF(ISBLANK('BİNA ve TES. BİLG.'!B7),"",IF(ROUNDUP(18.82*SQRT(B8/(4*1.021)),0)&lt;15,15,ROUNDUP(18.82*SQRT(B8/(4*1.021)),0)))</f>
        <v>47</v>
      </c>
      <c r="D8" s="72">
        <v>50</v>
      </c>
      <c r="E8" s="73">
        <f>IF(ISBLANK('BİNA ve TES. BİLG.'!B7),"",LOOKUP($D8,'TABLO23(TAHMİNİ BORU ÇAPLARI)'!$A$3:$A$18,'TABLO23(TAHMİNİ BORU ÇAPLARI)'!$D$3:$D$18))</f>
        <v>52.5</v>
      </c>
      <c r="F8" s="74">
        <f>IF(ISBLANK('BİNA ve TES. BİLG.'!C7),"",'BİNA ve TES. BİLG.'!C7)</f>
        <v>6</v>
      </c>
      <c r="G8" s="73">
        <f>IF(ISBLANK('BİNA ve TES. BİLG.'!B7),"",G7-(23.2*0.6*F8*B8^1.82/E8^4.82))</f>
        <v>1.0204713067281614</v>
      </c>
      <c r="H8" s="74">
        <f>IF(ISBLANK('BİNA ve TES. BİLG.'!A7),"",IF(B8&gt;31,353.677*B8/(E8^2*G8),IF(B8=VLOOKUP(B8,'TABLO20.1(V)'!$A$5:$A$54,1),INDEX('TABLO20.1(V)'!$A$5:$I$54,MATCH(VLOOKUP(B8,'TABLO20.1(V)'!$A$5:$A$54,1),'TABLO20.1(V)'!$A$5:$A$54,0),MATCH(HLOOKUP(D8,'TABLO20.1(V)'!$B$2:$I$2,1),'TABLO20.1(V)'!$A$2:$I$2,1)),(INDEX('TABLO20.1(V)'!$A$5:$I$54,MATCH(VLOOKUP(ROUNDDOWN(B8,0),'TABLO20.1(V)'!$A$5:$A$54,1),'TABLO20.1(V)'!$A$5:$A$54,0),MATCH(HLOOKUP(D8,'TABLO20.1(V)'!$B$2:$I$2,1),'TABLO20.1(V)'!$A$2:$I$2,1))+(INDEX('TABLO20.1(V)'!$A$5:$I$54,MATCH(VLOOKUP(ROUNDUP(B8,0),'TABLO20.1(V)'!$A$5:$A$54,1),'TABLO20.1(V)'!$A$5:$A$54,0),MATCH(HLOOKUP(D8,'TABLO20.1(V)'!$A$2:$I$2,1),'TABLO20.1(V)'!$A$2:$I$2,1))-INDEX('TABLO20.1(V)'!$A$5:$I$54,MATCH(VLOOKUP(ROUNDDOWN(B8,0),'TABLO20.1(V)'!$A$5:$A$54,1),'TABLO20.1(V)'!$A$5:$A$54,0),MATCH(HLOOKUP(D8,'TABLO20.1(V)'!$B$2:$I$2,1),'TABLO20.1(V)'!$A$2:$I$2,1)))/(ROUNDUP(B8,0)-ROUNDDOWN(B8,0))*(B8-ROUNDDOWN(B8,0))))))</f>
        <v>3.05</v>
      </c>
      <c r="I8" s="80">
        <f>IF(ISBLANK('BİNA ve TES. BİLG.'!A7),"",IF(B8&gt;31,(O7-O8)*1000,IF(B8=VLOOKUP(B8,'TABLO20.2(RL)'!$A$5:$A$54,1),INDEX('TABLO20.2(RL)'!$A$5:$I$54,MATCH(VLOOKUP(B8,'TABLO20.2(RL)'!$A$5:$A$54,1),'TABLO20.2(RL)'!$A$5:$A$54,0),MATCH(HLOOKUP(E8,'TABLO20.2(RL)'!$B$2:$I$2,1),'TABLO20.2(RL)'!$A$2:$I$2,1)),(INDEX('TABLO20.2(RL)'!$A$5:$I$54,MATCH(VLOOKUP(ROUNDDOWN(B8,0),'TABLO20.2(RL)'!$A$5:$A$54,1),'TABLO20.2(RL)'!$A$5:$A$54,0),MATCH(HLOOKUP(E8,'TABLO20.2(RL)'!$B$2:$I$2,1),'TABLO20.2(RL)'!$A$2:$I$2,1))+(INDEX('TABLO20.2(RL)'!$A$5:$I$54,MATCH(VLOOKUP(ROUNDUP(B8,0),'TABLO20.2(RL)'!$A$5:$A$54,1),'TABLO20.2(RL)'!$A$5:$A$54,0),MATCH(HLOOKUP(E8,'TABLO20.2(RL)'!$A$2:$I$2,1),'TABLO20.2(RL)'!$A$2:$I$2,1))-INDEX('TABLO20.2(RL)'!$A$5:$I$54,MATCH(VLOOKUP(ROUNDDOWN(B8,0),'TABLO20.2(RL)'!$A$5:$A$54,1),'TABLO20.2(RL)'!$A$5:$A$54,0),MATCH(HLOOKUP(E8,'TABLO20.2(RL)'!$B$2:$I$2,1),'TABLO20.2(RL)'!$A$2:$I$2,1)))/(ROUNDUP(B8,0)-ROUNDDOWN(B8,0))*(B8-ROUNDDOWN(B8,0))))))</f>
        <v>0.029650000000000003</v>
      </c>
      <c r="J8" s="80">
        <f>IF(ISBLANK('BİNA ve TES. BİLG.'!A7),"",$I8*$F8)</f>
        <v>0.1779</v>
      </c>
      <c r="K8" s="73">
        <f>IF(ISBLANK('BİNA ve TES. BİLG.'!A7),"",IF($A8&lt;=15,LOOKUP($A8,KAYIPHESABI!$C$4:$AE$4,KAYIPHESABI!$C$15:$AE$15),LOOKUP($A8,KAYIPHESABI!$C$18:$AE$18,KAYIPHESABI!$C$29)))</f>
        <v>1.5</v>
      </c>
      <c r="L8" s="80">
        <f>IF(ISBLANK('BİNA ve TES. BİLG.'!A7),"",3.97*10^-3*$K8*$H8^2)</f>
        <v>0.05539638749999999</v>
      </c>
      <c r="M8" s="73">
        <f>IF(ISBLANK('BİNA ve TES. BİLG.'!D7),"",'BİNA ve TES. BİLG.'!D7)</f>
        <v>-1.2</v>
      </c>
      <c r="N8" s="73">
        <f>IF(ISBLANK('BİNA ve TES. BİLG.'!A7),"",$M8*0.049)</f>
        <v>-0.0588</v>
      </c>
      <c r="O8" s="73">
        <f>IF(ISBLANK('BİNA ve TES. BİLG.'!A7),"",O7-(13.92*B8^1.82/E8^4.82))</f>
        <v>1.020928474548871</v>
      </c>
      <c r="P8" s="80">
        <f>IF(ISBLANK('BİNA ve TES. BİLG.'!A7),"",$J8+$L8+$N8)</f>
        <v>0.1744963875</v>
      </c>
      <c r="Q8" s="105"/>
      <c r="R8" s="73">
        <f>IF(ISBLANK('BİNA ve TES. BİLG.'!A9),"",'BİNA ve TES. BİLG.'!A9)</f>
        <v>5</v>
      </c>
      <c r="S8" s="73">
        <f>IF(ISBLANK('BİNA ve TES. BİLG.'!B9),"",'BİNA ve TES. BİLG.'!B9)</f>
        <v>20.5</v>
      </c>
      <c r="T8" s="73">
        <f>IF(ISBLANK('BİNA ve TES. BİLG.'!B9),"",IF(ROUNDUP(18.82*SQRT(B10/(4*1.021)),0)&lt;15,15,ROUNDUP(18.82*SQRT(B10/(4*1.021)),0)))</f>
        <v>43</v>
      </c>
      <c r="U8" s="73"/>
      <c r="V8" s="129">
        <v>50</v>
      </c>
      <c r="W8" s="224">
        <v>52.5</v>
      </c>
      <c r="X8" s="222"/>
      <c r="Y8" s="222"/>
      <c r="Z8" s="222"/>
      <c r="AA8" s="181"/>
    </row>
    <row r="9" spans="1:27" ht="12.75">
      <c r="A9" s="73">
        <f>IF(ISBLANK('BİNA ve TES. BİLG.'!A8),"",'BİNA ve TES. BİLG.'!A8)</f>
        <v>4</v>
      </c>
      <c r="B9" s="73">
        <f>IF(ISBLANK('BİNA ve TES. BİLG.'!B8),"",'BİNA ve TES. BİLG.'!B8)</f>
        <v>22.5</v>
      </c>
      <c r="C9" s="73">
        <f>IF(ISBLANK('BİNA ve TES. BİLG.'!B8),"",IF(ROUNDUP(18.82*SQRT(B9/(4*1.021)),0)&lt;15,15,ROUNDUP(18.82*SQRT(B9/(4*1.021)),0)))</f>
        <v>45</v>
      </c>
      <c r="D9" s="72">
        <v>50</v>
      </c>
      <c r="E9" s="73">
        <f>IF(ISBLANK('BİNA ve TES. BİLG.'!B8),"",LOOKUP($D9,'TABLO23(TAHMİNİ BORU ÇAPLARI)'!$A$3:$A$18,'TABLO23(TAHMİNİ BORU ÇAPLARI)'!$D$3:$D$18))</f>
        <v>52.5</v>
      </c>
      <c r="F9" s="74">
        <f>IF(ISBLANK('BİNA ve TES. BİLG.'!C8),"",'BİNA ve TES. BİLG.'!C8)</f>
        <v>2.4</v>
      </c>
      <c r="G9" s="73">
        <f>IF(ISBLANK('BİNA ve TES. BİLG.'!B8),"",G8-(23.2*0.6*F9*B9^1.82/E9^4.82))</f>
        <v>1.0204219149322602</v>
      </c>
      <c r="H9" s="74">
        <f>IF(ISBLANK('BİNA ve TES. BİLG.'!A8),"",IF(B9&gt;31,353.677*B9/(E9^2*G9),IF(B9=VLOOKUP(B9,'TABLO20.1(V)'!$A$5:$A$54,1),INDEX('TABLO20.1(V)'!$A$5:$I$54,MATCH(VLOOKUP(B9,'TABLO20.1(V)'!$A$5:$A$54,1),'TABLO20.1(V)'!$A$5:$A$54,0),MATCH(HLOOKUP(D9,'TABLO20.1(V)'!$B$2:$I$2,1),'TABLO20.1(V)'!$A$2:$I$2,1)),(INDEX('TABLO20.1(V)'!$A$5:$I$54,MATCH(VLOOKUP(ROUNDDOWN(B9,0),'TABLO20.1(V)'!$A$5:$A$54,1),'TABLO20.1(V)'!$A$5:$A$54,0),MATCH(HLOOKUP(D9,'TABLO20.1(V)'!$B$2:$I$2,1),'TABLO20.1(V)'!$A$2:$I$2,1))+(INDEX('TABLO20.1(V)'!$A$5:$I$54,MATCH(VLOOKUP(ROUNDUP(B9,0),'TABLO20.1(V)'!$A$5:$A$54,1),'TABLO20.1(V)'!$A$5:$A$54,0),MATCH(HLOOKUP(D9,'TABLO20.1(V)'!$A$2:$I$2,1),'TABLO20.1(V)'!$A$2:$I$2,1))-INDEX('TABLO20.1(V)'!$A$5:$I$54,MATCH(VLOOKUP(ROUNDDOWN(B9,0),'TABLO20.1(V)'!$A$5:$A$54,1),'TABLO20.1(V)'!$A$5:$A$54,0),MATCH(HLOOKUP(D9,'TABLO20.1(V)'!$B$2:$I$2,1),'TABLO20.1(V)'!$A$2:$I$2,1)))/(ROUNDUP(B9,0)-ROUNDDOWN(B9,0))*(B9-ROUNDDOWN(B9,0))))))</f>
        <v>2.8499999999999996</v>
      </c>
      <c r="I9" s="80">
        <f>IF(ISBLANK('BİNA ve TES. BİLG.'!A8),"",IF(B9&gt;31,(O8-O9)*1000,IF(B9=VLOOKUP(B9,'TABLO20.2(RL)'!$A$5:$A$54,1),INDEX('TABLO20.2(RL)'!$A$5:$I$54,MATCH(VLOOKUP(B9,'TABLO20.2(RL)'!$A$5:$A$54,1),'TABLO20.2(RL)'!$A$5:$A$54,0),MATCH(HLOOKUP(E9,'TABLO20.2(RL)'!$B$2:$I$2,1),'TABLO20.2(RL)'!$A$2:$I$2,1)),(INDEX('TABLO20.2(RL)'!$A$5:$I$54,MATCH(VLOOKUP(ROUNDDOWN(B9,0),'TABLO20.2(RL)'!$A$5:$A$54,1),'TABLO20.2(RL)'!$A$5:$A$54,0),MATCH(HLOOKUP(E9,'TABLO20.2(RL)'!$B$2:$I$2,1),'TABLO20.2(RL)'!$A$2:$I$2,1))+(INDEX('TABLO20.2(RL)'!$A$5:$I$54,MATCH(VLOOKUP(ROUNDUP(B9,0),'TABLO20.2(RL)'!$A$5:$A$54,1),'TABLO20.2(RL)'!$A$5:$A$54,0),MATCH(HLOOKUP(E9,'TABLO20.2(RL)'!$A$2:$I$2,1),'TABLO20.2(RL)'!$A$2:$I$2,1))-INDEX('TABLO20.2(RL)'!$A$5:$I$54,MATCH(VLOOKUP(ROUNDDOWN(B9,0),'TABLO20.2(RL)'!$A$5:$A$54,1),'TABLO20.2(RL)'!$A$5:$A$54,0),MATCH(HLOOKUP(E9,'TABLO20.2(RL)'!$B$2:$I$2,1),'TABLO20.2(RL)'!$A$2:$I$2,1)))/(ROUNDUP(B9,0)-ROUNDDOWN(B9,0))*(B9-ROUNDDOWN(B9,0))))))</f>
        <v>0.02525</v>
      </c>
      <c r="J9" s="80">
        <f>IF(ISBLANK('BİNA ve TES. BİLG.'!A8),"",$I9*$F9)</f>
        <v>0.0606</v>
      </c>
      <c r="K9" s="73">
        <f>IF(ISBLANK('BİNA ve TES. BİLG.'!A8),"",IF($A9&lt;=15,LOOKUP($A9,KAYIPHESABI!$C$4:$AE$4,KAYIPHESABI!$C$15:$AE$15),LOOKUP($A9,KAYIPHESABI!$C$18:$AE$18,KAYIPHESABI!$C$29)))</f>
        <v>0</v>
      </c>
      <c r="L9" s="80">
        <f>IF(ISBLANK('BİNA ve TES. BİLG.'!A8),"",3.97*10^-3*$K9*$H9^2)</f>
        <v>0</v>
      </c>
      <c r="M9" s="73">
        <f>IF(ISBLANK('BİNA ve TES. BİLG.'!D8),"",'BİNA ve TES. BİLG.'!D8)</f>
        <v>0</v>
      </c>
      <c r="N9" s="73">
        <f>IF(ISBLANK('BİNA ve TES. BİLG.'!A8),"",$M9*0.049)</f>
        <v>0</v>
      </c>
      <c r="O9" s="73">
        <f>IF(ISBLANK('BİNA ve TES. BİLG.'!A8),"",O8-(13.92*B9^1.82/E9^4.82))</f>
        <v>1.020907894633912</v>
      </c>
      <c r="P9" s="80">
        <f>IF(ISBLANK('BİNA ve TES. BİLG.'!A8),"",$J9+$L9+$N9)</f>
        <v>0.0606</v>
      </c>
      <c r="Q9" s="105"/>
      <c r="R9" s="73">
        <f>IF(ISBLANK('BİNA ve TES. BİLG.'!A10),"",'BİNA ve TES. BİLG.'!A10)</f>
        <v>6</v>
      </c>
      <c r="S9" s="73">
        <f>IF(ISBLANK('BİNA ve TES. BİLG.'!B10),"",'BİNA ve TES. BİLG.'!B10)</f>
        <v>16.5</v>
      </c>
      <c r="T9" s="73">
        <f>IF(ISBLANK('BİNA ve TES. BİLG.'!B10),"",IF(ROUNDUP(18.82*SQRT(B11/(4*1.021)),0)&lt;15,15,ROUNDUP(18.82*SQRT(B11/(4*1.021)),0)))</f>
        <v>38</v>
      </c>
      <c r="U9" s="73"/>
      <c r="V9" s="129">
        <v>65</v>
      </c>
      <c r="W9" s="224">
        <v>62.6</v>
      </c>
      <c r="X9" s="222"/>
      <c r="Y9" s="222"/>
      <c r="Z9" s="222"/>
      <c r="AA9" s="181"/>
    </row>
    <row r="10" spans="1:27" ht="12.75">
      <c r="A10" s="73">
        <f>IF(ISBLANK('BİNA ve TES. BİLG.'!A9),"",'BİNA ve TES. BİLG.'!A9)</f>
        <v>5</v>
      </c>
      <c r="B10" s="73">
        <f>IF(ISBLANK('BİNA ve TES. BİLG.'!B9),"",'BİNA ve TES. BİLG.'!B9)</f>
        <v>20.5</v>
      </c>
      <c r="C10" s="73">
        <f>IF(ISBLANK('BİNA ve TES. BİLG.'!B9),"",IF(ROUNDUP(18.82*SQRT(B10/(4*1.021)),0)&lt;15,15,ROUNDUP(18.82*SQRT(B10/(4*1.021)),0)))</f>
        <v>43</v>
      </c>
      <c r="D10" s="72">
        <v>50</v>
      </c>
      <c r="E10" s="73">
        <f>IF(ISBLANK('BİNA ve TES. BİLG.'!B9),"",LOOKUP($D10,'TABLO23(TAHMİNİ BORU ÇAPLARI)'!$A$3:$A$18,'TABLO23(TAHMİNİ BORU ÇAPLARI)'!$D$3:$D$18))</f>
        <v>52.5</v>
      </c>
      <c r="F10" s="74">
        <f>IF(ISBLANK('BİNA ve TES. BİLG.'!C9),"",'BİNA ve TES. BİLG.'!C9)</f>
        <v>3.4</v>
      </c>
      <c r="G10" s="73">
        <f>IF(ISBLANK('BİNA ve TES. BİLG.'!B9),"",G9-(23.2*0.6*F10*B10^1.82/E10^4.82))</f>
        <v>1.0203628482827045</v>
      </c>
      <c r="H10" s="74">
        <f>IF(ISBLANK('BİNA ve TES. BİLG.'!A9),"",IF(B10&gt;31,353.677*B10/(E10^2*G10),IF(B10=VLOOKUP(B10,'TABLO20.1(V)'!$A$5:$A$54,1),INDEX('TABLO20.1(V)'!$A$5:$I$54,MATCH(VLOOKUP(B10,'TABLO20.1(V)'!$A$5:$A$54,1),'TABLO20.1(V)'!$A$5:$A$54,0),MATCH(HLOOKUP(D10,'TABLO20.1(V)'!$B$2:$I$2,1),'TABLO20.1(V)'!$A$2:$I$2,1)),(INDEX('TABLO20.1(V)'!$A$5:$I$54,MATCH(VLOOKUP(ROUNDDOWN(B10,0),'TABLO20.1(V)'!$A$5:$A$54,1),'TABLO20.1(V)'!$A$5:$A$54,0),MATCH(HLOOKUP(D10,'TABLO20.1(V)'!$B$2:$I$2,1),'TABLO20.1(V)'!$A$2:$I$2,1))+(INDEX('TABLO20.1(V)'!$A$5:$I$54,MATCH(VLOOKUP(ROUNDUP(B10,0),'TABLO20.1(V)'!$A$5:$A$54,1),'TABLO20.1(V)'!$A$5:$A$54,0),MATCH(HLOOKUP(D10,'TABLO20.1(V)'!$A$2:$I$2,1),'TABLO20.1(V)'!$A$2:$I$2,1))-INDEX('TABLO20.1(V)'!$A$5:$I$54,MATCH(VLOOKUP(ROUNDDOWN(B10,0),'TABLO20.1(V)'!$A$5:$A$54,1),'TABLO20.1(V)'!$A$5:$A$54,0),MATCH(HLOOKUP(D10,'TABLO20.1(V)'!$B$2:$I$2,1),'TABLO20.1(V)'!$A$2:$I$2,1)))/(ROUNDUP(B10,0)-ROUNDDOWN(B10,0))*(B10-ROUNDDOWN(B10,0))))))</f>
        <v>2.55</v>
      </c>
      <c r="I10" s="80">
        <f>IF(ISBLANK('BİNA ve TES. BİLG.'!A9),"",IF(B10&gt;31,(O9-O10)*1000,IF(B10=VLOOKUP(B10,'TABLO20.2(RL)'!$A$5:$A$54,1),INDEX('TABLO20.2(RL)'!$A$5:$I$54,MATCH(VLOOKUP(B10,'TABLO20.2(RL)'!$A$5:$A$54,1),'TABLO20.2(RL)'!$A$5:$A$54,0),MATCH(HLOOKUP(E10,'TABLO20.2(RL)'!$B$2:$I$2,1),'TABLO20.2(RL)'!$A$2:$I$2,1)),(INDEX('TABLO20.2(RL)'!$A$5:$I$54,MATCH(VLOOKUP(ROUNDDOWN(B10,0),'TABLO20.2(RL)'!$A$5:$A$54,1),'TABLO20.2(RL)'!$A$5:$A$54,0),MATCH(HLOOKUP(E10,'TABLO20.2(RL)'!$B$2:$I$2,1),'TABLO20.2(RL)'!$A$2:$I$2,1))+(INDEX('TABLO20.2(RL)'!$A$5:$I$54,MATCH(VLOOKUP(ROUNDUP(B10,0),'TABLO20.2(RL)'!$A$5:$A$54,1),'TABLO20.2(RL)'!$A$5:$A$54,0),MATCH(HLOOKUP(E10,'TABLO20.2(RL)'!$A$2:$I$2,1),'TABLO20.2(RL)'!$A$2:$I$2,1))-INDEX('TABLO20.2(RL)'!$A$5:$I$54,MATCH(VLOOKUP(ROUNDDOWN(B10,0),'TABLO20.2(RL)'!$A$5:$A$54,1),'TABLO20.2(RL)'!$A$5:$A$54,0),MATCH(HLOOKUP(E10,'TABLO20.2(RL)'!$B$2:$I$2,1),'TABLO20.2(RL)'!$A$2:$I$2,1)))/(ROUNDUP(B10,0)-ROUNDDOWN(B10,0))*(B10-ROUNDDOWN(B10,0))))))</f>
        <v>0.0212</v>
      </c>
      <c r="J10" s="80">
        <f>IF(ISBLANK('BİNA ve TES. BİLG.'!A9),"",$I10*$F10)</f>
        <v>0.07208</v>
      </c>
      <c r="K10" s="73">
        <f>IF(ISBLANK('BİNA ve TES. BİLG.'!A9),"",IF($A10&lt;=15,LOOKUP($A10,KAYIPHESABI!$C$4:$AE$4,KAYIPHESABI!$C$15:$AE$15),LOOKUP($A10,KAYIPHESABI!$C$18:$AE$18,KAYIPHESABI!$C$29)))</f>
        <v>0.4</v>
      </c>
      <c r="L10" s="80">
        <f>IF(ISBLANK('BİNA ve TES. BİLG.'!A9),"",3.97*10^-3*$K10*$H10^2)</f>
        <v>0.01032597</v>
      </c>
      <c r="M10" s="73">
        <f>IF(ISBLANK('BİNA ve TES. BİLG.'!D9),"",'BİNA ve TES. BİLG.'!D9)</f>
        <v>-3</v>
      </c>
      <c r="N10" s="73">
        <f>IF(ISBLANK('BİNA ve TES. BİLG.'!A9),"",$M10*0.049)</f>
        <v>-0.14700000000000002</v>
      </c>
      <c r="O10" s="73">
        <f>IF(ISBLANK('BİNA ve TES. BİLG.'!A9),"",O9-(13.92*B10^1.82/E10^4.82))</f>
        <v>1.0208905220899251</v>
      </c>
      <c r="P10" s="80">
        <f>IF(ISBLANK('BİNA ve TES. BİLG.'!A9),"",$J10+$L10+$N10)</f>
        <v>-0.06459403000000001</v>
      </c>
      <c r="Q10" s="105"/>
      <c r="R10" s="73">
        <f>IF(ISBLANK('BİNA ve TES. BİLG.'!A11),"",'BİNA ve TES. BİLG.'!A11)</f>
        <v>7</v>
      </c>
      <c r="S10" s="73">
        <f>IF(ISBLANK('BİNA ve TES. BİLG.'!B11),"",'BİNA ve TES. BİLG.'!B11)</f>
        <v>11.8</v>
      </c>
      <c r="T10" s="73">
        <f>IF(ISBLANK('BİNA ve TES. BİLG.'!B11),"",IF(ROUNDUP(18.82*SQRT(B12/(4*1.021)),0)&lt;15,15,ROUNDUP(18.82*SQRT(B12/(4*1.021)),0)))</f>
        <v>32</v>
      </c>
      <c r="U10" s="73"/>
      <c r="V10" s="129">
        <v>80</v>
      </c>
      <c r="W10" s="224">
        <v>77.9</v>
      </c>
      <c r="X10" s="222"/>
      <c r="Y10" s="222"/>
      <c r="Z10" s="222"/>
      <c r="AA10" s="181"/>
    </row>
    <row r="11" spans="1:27" ht="12.75">
      <c r="A11" s="73">
        <f>IF(ISBLANK('BİNA ve TES. BİLG.'!A10),"",'BİNA ve TES. BİLG.'!A10)</f>
        <v>6</v>
      </c>
      <c r="B11" s="73">
        <f>IF(ISBLANK('BİNA ve TES. BİLG.'!B10),"",'BİNA ve TES. BİLG.'!B10)</f>
        <v>16.5</v>
      </c>
      <c r="C11" s="73">
        <f>IF(ISBLANK('BİNA ve TES. BİLG.'!B10),"",IF(ROUNDUP(18.82*SQRT(B11/(4*1.021)),0)&lt;15,15,ROUNDUP(18.82*SQRT(B11/(4*1.021)),0)))</f>
        <v>38</v>
      </c>
      <c r="D11" s="72">
        <v>40</v>
      </c>
      <c r="E11" s="73">
        <f>IF(ISBLANK('BİNA ve TES. BİLG.'!B10),"",LOOKUP($D11,'TABLO23(TAHMİNİ BORU ÇAPLARI)'!$A$3:$A$18,'TABLO23(TAHMİNİ BORU ÇAPLARI)'!$D$3:$D$18))</f>
        <v>40.9</v>
      </c>
      <c r="F11" s="74">
        <f>IF(ISBLANK('BİNA ve TES. BİLG.'!C10),"",'BİNA ve TES. BİLG.'!C10)</f>
        <v>3</v>
      </c>
      <c r="G11" s="73">
        <f>IF(ISBLANK('BİNA ve TES. BİLG.'!B10),"",G10-(23.2*0.6*F11*B11^1.82/E11^4.82))</f>
        <v>1.0202458781658243</v>
      </c>
      <c r="H11" s="74">
        <f>IF(ISBLANK('BİNA ve TES. BİLG.'!A10),"",IF(B11&gt;31,353.677*B11/(E11^2*G11),IF(B11=VLOOKUP(B11,'TABLO20.1(V)'!$A$5:$A$54,1),INDEX('TABLO20.1(V)'!$A$5:$I$54,MATCH(VLOOKUP(B11,'TABLO20.1(V)'!$A$5:$A$54,1),'TABLO20.1(V)'!$A$5:$A$54,0),MATCH(HLOOKUP(D11,'TABLO20.1(V)'!$B$2:$I$2,1),'TABLO20.1(V)'!$A$2:$I$2,1)),(INDEX('TABLO20.1(V)'!$A$5:$I$54,MATCH(VLOOKUP(ROUNDDOWN(B11,0),'TABLO20.1(V)'!$A$5:$A$54,1),'TABLO20.1(V)'!$A$5:$A$54,0),MATCH(HLOOKUP(D11,'TABLO20.1(V)'!$B$2:$I$2,1),'TABLO20.1(V)'!$A$2:$I$2,1))+(INDEX('TABLO20.1(V)'!$A$5:$I$54,MATCH(VLOOKUP(ROUNDUP(B11,0),'TABLO20.1(V)'!$A$5:$A$54,1),'TABLO20.1(V)'!$A$5:$A$54,0),MATCH(HLOOKUP(D11,'TABLO20.1(V)'!$A$2:$I$2,1),'TABLO20.1(V)'!$A$2:$I$2,1))-INDEX('TABLO20.1(V)'!$A$5:$I$54,MATCH(VLOOKUP(ROUNDDOWN(B11,0),'TABLO20.1(V)'!$A$5:$A$54,1),'TABLO20.1(V)'!$A$5:$A$54,0),MATCH(HLOOKUP(D11,'TABLO20.1(V)'!$B$2:$I$2,1),'TABLO20.1(V)'!$A$2:$I$2,1)))/(ROUNDUP(B11,0)-ROUNDDOWN(B11,0))*(B11-ROUNDDOWN(B11,0))))))</f>
        <v>3.3</v>
      </c>
      <c r="I11" s="80">
        <f>IF(ISBLANK('BİNA ve TES. BİLG.'!A10),"",IF(B11&gt;31,(O10-O11)*1000,IF(B11=VLOOKUP(B11,'TABLO20.2(RL)'!$A$5:$A$54,1),INDEX('TABLO20.2(RL)'!$A$5:$I$54,MATCH(VLOOKUP(B11,'TABLO20.2(RL)'!$A$5:$A$54,1),'TABLO20.2(RL)'!$A$5:$A$54,0),MATCH(HLOOKUP(E11,'TABLO20.2(RL)'!$B$2:$I$2,1),'TABLO20.2(RL)'!$A$2:$I$2,1)),(INDEX('TABLO20.2(RL)'!$A$5:$I$54,MATCH(VLOOKUP(ROUNDDOWN(B11,0),'TABLO20.2(RL)'!$A$5:$A$54,1),'TABLO20.2(RL)'!$A$5:$A$54,0),MATCH(HLOOKUP(E11,'TABLO20.2(RL)'!$B$2:$I$2,1),'TABLO20.2(RL)'!$A$2:$I$2,1))+(INDEX('TABLO20.2(RL)'!$A$5:$I$54,MATCH(VLOOKUP(ROUNDUP(B11,0),'TABLO20.2(RL)'!$A$5:$A$54,1),'TABLO20.2(RL)'!$A$5:$A$54,0),MATCH(HLOOKUP(E11,'TABLO20.2(RL)'!$A$2:$I$2,1),'TABLO20.2(RL)'!$A$2:$I$2,1))-INDEX('TABLO20.2(RL)'!$A$5:$I$54,MATCH(VLOOKUP(ROUNDDOWN(B11,0),'TABLO20.2(RL)'!$A$5:$A$54,1),'TABLO20.2(RL)'!$A$5:$A$54,0),MATCH(HLOOKUP(E11,'TABLO20.2(RL)'!$B$2:$I$2,1),'TABLO20.2(RL)'!$A$2:$I$2,1)))/(ROUNDUP(B11,0)-ROUNDDOWN(B11,0))*(B11-ROUNDDOWN(B11,0))))))</f>
        <v>0.0475</v>
      </c>
      <c r="J11" s="80">
        <f>IF(ISBLANK('BİNA ve TES. BİLG.'!A10),"",$I11*$F11)</f>
        <v>0.14250000000000002</v>
      </c>
      <c r="K11" s="73">
        <f>IF(ISBLANK('BİNA ve TES. BİLG.'!A10),"",IF($A11&lt;=15,LOOKUP($A11,KAYIPHESABI!$C$4:$AE$4,KAYIPHESABI!$C$15:$AE$15),LOOKUP($A11,KAYIPHESABI!$C$18:$AE$18,KAYIPHESABI!$C$29)))</f>
        <v>0.5</v>
      </c>
      <c r="L11" s="80">
        <f>IF(ISBLANK('BİNA ve TES. BİLG.'!A10),"",3.97*10^-3*$K11*$H11^2)</f>
        <v>0.02161665</v>
      </c>
      <c r="M11" s="73">
        <f>IF(ISBLANK('BİNA ve TES. BİLG.'!D10),"",'BİNA ve TES. BİLG.'!D10)</f>
        <v>-3</v>
      </c>
      <c r="N11" s="73">
        <f>IF(ISBLANK('BİNA ve TES. BİLG.'!A10),"",$M11*0.049)</f>
        <v>-0.14700000000000002</v>
      </c>
      <c r="O11" s="73">
        <f>IF(ISBLANK('BİNA ve TES. BİLG.'!A10),"",O10-(13.92*B11^1.82/E11^4.82))</f>
        <v>1.020851532050965</v>
      </c>
      <c r="P11" s="80">
        <f>IF(ISBLANK('BİNA ve TES. BİLG.'!A10),"",$J11+$L11+$N11)</f>
        <v>0.01711665000000001</v>
      </c>
      <c r="Q11" s="105"/>
      <c r="R11" s="73">
        <f>IF(ISBLANK('BİNA ve TES. BİLG.'!A12),"",'BİNA ve TES. BİLG.'!A12)</f>
        <v>8</v>
      </c>
      <c r="S11" s="73">
        <f>IF(ISBLANK('BİNA ve TES. BİLG.'!B12),"",'BİNA ve TES. BİLG.'!B12)</f>
        <v>7</v>
      </c>
      <c r="T11" s="73">
        <f>IF(ISBLANK('BİNA ve TES. BİLG.'!B12),"",IF(ROUNDUP(18.82*SQRT(B13/(4*1.021)),0)&lt;15,15,ROUNDUP(18.82*SQRT(B13/(4*1.021)),0)))</f>
        <v>25</v>
      </c>
      <c r="U11" s="108"/>
      <c r="V11" s="129">
        <v>100</v>
      </c>
      <c r="W11" s="224">
        <v>102.3</v>
      </c>
      <c r="X11" s="222"/>
      <c r="Y11" s="222"/>
      <c r="Z11" s="222"/>
      <c r="AA11" s="181"/>
    </row>
    <row r="12" spans="1:27" ht="12.75">
      <c r="A12" s="73">
        <f>IF(ISBLANK('BİNA ve TES. BİLG.'!A11),"",'BİNA ve TES. BİLG.'!A11)</f>
        <v>7</v>
      </c>
      <c r="B12" s="73">
        <f>IF(ISBLANK('BİNA ve TES. BİLG.'!B11),"",'BİNA ve TES. BİLG.'!B11)</f>
        <v>11.8</v>
      </c>
      <c r="C12" s="73">
        <f>IF(ISBLANK('BİNA ve TES. BİLG.'!B11),"",IF(ROUNDUP(18.82*SQRT(B12/(4*1.021)),0)&lt;15,15,ROUNDUP(18.82*SQRT(B12/(4*1.021)),0)))</f>
        <v>32</v>
      </c>
      <c r="D12" s="72">
        <v>32</v>
      </c>
      <c r="E12" s="73">
        <f>IF(ISBLANK('BİNA ve TES. BİLG.'!B11),"",LOOKUP($D12,'TABLO23(TAHMİNİ BORU ÇAPLARI)'!$A$3:$A$18,'TABLO23(TAHMİNİ BORU ÇAPLARI)'!$D$3:$D$18))</f>
        <v>35.199999999999996</v>
      </c>
      <c r="F12" s="74">
        <f>IF(ISBLANK('BİNA ve TES. BİLG.'!C11),"",'BİNA ve TES. BİLG.'!C11)</f>
        <v>3</v>
      </c>
      <c r="G12" s="73">
        <f>IF(ISBLANK('BİNA ve TES. BİLG.'!B11),"",G11-(23.2*0.6*F12*B12^1.82/E12^4.82))</f>
        <v>1.0201148845574906</v>
      </c>
      <c r="H12" s="74">
        <f>IF(ISBLANK('BİNA ve TES. BİLG.'!A11),"",IF(B12&gt;31,353.677*B12/(E12^2*G12),IF(B12=VLOOKUP(B12,'TABLO20.1(V)'!$A$5:$A$54,1),INDEX('TABLO20.1(V)'!$A$5:$I$54,MATCH(VLOOKUP(B12,'TABLO20.1(V)'!$A$5:$A$54,1),'TABLO20.1(V)'!$A$5:$A$54,0),MATCH(HLOOKUP(D12,'TABLO20.1(V)'!$B$2:$I$2,1),'TABLO20.1(V)'!$A$2:$I$2,1)),(INDEX('TABLO20.1(V)'!$A$5:$I$54,MATCH(VLOOKUP(ROUNDDOWN(B12,0),'TABLO20.1(V)'!$A$5:$A$54,1),'TABLO20.1(V)'!$A$5:$A$54,0),MATCH(HLOOKUP(D12,'TABLO20.1(V)'!$B$2:$I$2,1),'TABLO20.1(V)'!$A$2:$I$2,1))+(INDEX('TABLO20.1(V)'!$A$5:$I$54,MATCH(VLOOKUP(ROUNDUP(B12,0),'TABLO20.1(V)'!$A$5:$A$54,1),'TABLO20.1(V)'!$A$5:$A$54,0),MATCH(HLOOKUP(D12,'TABLO20.1(V)'!$A$2:$I$2,1),'TABLO20.1(V)'!$A$2:$I$2,1))-INDEX('TABLO20.1(V)'!$A$5:$I$54,MATCH(VLOOKUP(ROUNDDOWN(B12,0),'TABLO20.1(V)'!$A$5:$A$54,1),'TABLO20.1(V)'!$A$5:$A$54,0),MATCH(HLOOKUP(D12,'TABLO20.1(V)'!$B$2:$I$2,1),'TABLO20.1(V)'!$A$2:$I$2,1)))/(ROUNDUP(B12,0)-ROUNDDOWN(B12,0))*(B12-ROUNDDOWN(B12,0))))))</f>
        <v>3.24</v>
      </c>
      <c r="I12" s="80">
        <f>IF(ISBLANK('BİNA ve TES. BİLG.'!A11),"",IF(B12&gt;31,(O11-O12)*1000,IF(B12=VLOOKUP(B12,'TABLO20.2(RL)'!$A$5:$A$54,1),INDEX('TABLO20.2(RL)'!$A$5:$I$54,MATCH(VLOOKUP(B12,'TABLO20.2(RL)'!$A$5:$A$54,1),'TABLO20.2(RL)'!$A$5:$A$54,0),MATCH(HLOOKUP(E12,'TABLO20.2(RL)'!$B$2:$I$2,1),'TABLO20.2(RL)'!$A$2:$I$2,1)),(INDEX('TABLO20.2(RL)'!$A$5:$I$54,MATCH(VLOOKUP(ROUNDDOWN(B12,0),'TABLO20.2(RL)'!$A$5:$A$54,1),'TABLO20.2(RL)'!$A$5:$A$54,0),MATCH(HLOOKUP(E12,'TABLO20.2(RL)'!$B$2:$I$2,1),'TABLO20.2(RL)'!$A$2:$I$2,1))+(INDEX('TABLO20.2(RL)'!$A$5:$I$54,MATCH(VLOOKUP(ROUNDUP(B12,0),'TABLO20.2(RL)'!$A$5:$A$54,1),'TABLO20.2(RL)'!$A$5:$A$54,0),MATCH(HLOOKUP(E12,'TABLO20.2(RL)'!$A$2:$I$2,1),'TABLO20.2(RL)'!$A$2:$I$2,1))-INDEX('TABLO20.2(RL)'!$A$5:$I$54,MATCH(VLOOKUP(ROUNDDOWN(B12,0),'TABLO20.2(RL)'!$A$5:$A$54,1),'TABLO20.2(RL)'!$A$5:$A$54,0),MATCH(HLOOKUP(E12,'TABLO20.2(RL)'!$B$2:$I$2,1),'TABLO20.2(RL)'!$A$2:$I$2,1)))/(ROUNDUP(B12,0)-ROUNDDOWN(B12,0))*(B12-ROUNDDOWN(B12,0))))))</f>
        <v>0.054680000000000006</v>
      </c>
      <c r="J12" s="80">
        <f>IF(ISBLANK('BİNA ve TES. BİLG.'!A11),"",$I12*$F12)</f>
        <v>0.16404000000000002</v>
      </c>
      <c r="K12" s="73">
        <f>IF(ISBLANK('BİNA ve TES. BİLG.'!A11),"",IF($A12&lt;=15,LOOKUP($A12,KAYIPHESABI!$C$4:$AE$4,KAYIPHESABI!$C$15:$AE$15),LOOKUP($A12,KAYIPHESABI!$C$18:$AE$18,KAYIPHESABI!$C$29)))</f>
        <v>0.5</v>
      </c>
      <c r="L12" s="80">
        <f>IF(ISBLANK('BİNA ve TES. BİLG.'!A11),"",3.97*10^-3*$K12*$H12^2)</f>
        <v>0.020837736000000006</v>
      </c>
      <c r="M12" s="73">
        <f>IF(ISBLANK('BİNA ve TES. BİLG.'!D11),"",'BİNA ve TES. BİLG.'!D11)</f>
        <v>-3</v>
      </c>
      <c r="N12" s="73">
        <f>IF(ISBLANK('BİNA ve TES. BİLG.'!A11),"",$M12*0.049)</f>
        <v>-0.14700000000000002</v>
      </c>
      <c r="O12" s="73">
        <f>IF(ISBLANK('BİNA ve TES. BİLG.'!A11),"",O11-(13.92*B12^1.82/E12^4.82))</f>
        <v>1.0208078675148538</v>
      </c>
      <c r="P12" s="80">
        <f>IF(ISBLANK('BİNA ve TES. BİLG.'!A11),"",$J12+$L12+$N12)</f>
        <v>0.037877735999999995</v>
      </c>
      <c r="Q12" s="105"/>
      <c r="R12" s="73">
        <f>IF(ISBLANK('BİNA ve TES. BİLG.'!A13),"",'BİNA ve TES. BİLG.'!A13)</f>
        <v>9</v>
      </c>
      <c r="S12" s="73">
        <f>IF(ISBLANK('BİNA ve TES. BİLG.'!B13),"",'BİNA ve TES. BİLG.'!B13)</f>
        <v>3.5</v>
      </c>
      <c r="T12" s="73">
        <f>IF(ISBLANK('BİNA ve TES. BİLG.'!B13),"",IF(ROUNDUP(18.82*SQRT(B14/(4*1.021)),0)&lt;15,15,ROUNDUP(18.82*SQRT(B14/(4*1.021)),0)))</f>
        <v>18</v>
      </c>
      <c r="U12" s="108"/>
      <c r="V12" s="129">
        <v>125</v>
      </c>
      <c r="W12" s="224">
        <v>127.8</v>
      </c>
      <c r="X12" s="222"/>
      <c r="Y12" s="222"/>
      <c r="Z12" s="222"/>
      <c r="AA12" s="181"/>
    </row>
    <row r="13" spans="1:27" ht="12.75">
      <c r="A13" s="73">
        <f>IF(ISBLANK('BİNA ve TES. BİLG.'!A12),"",'BİNA ve TES. BİLG.'!A12)</f>
        <v>8</v>
      </c>
      <c r="B13" s="73">
        <f>IF(ISBLANK('BİNA ve TES. BİLG.'!B12),"",'BİNA ve TES. BİLG.'!B12)</f>
        <v>7</v>
      </c>
      <c r="C13" s="73">
        <f>IF(ISBLANK('BİNA ve TES. BİLG.'!B12),"",IF(ROUNDUP(18.82*SQRT(B13/(4*1.021)),0)&lt;15,15,ROUNDUP(18.82*SQRT(B13/(4*1.021)),0)))</f>
        <v>25</v>
      </c>
      <c r="D13" s="72">
        <v>32</v>
      </c>
      <c r="E13" s="73">
        <f>IF(ISBLANK('BİNA ve TES. BİLG.'!B12),"",LOOKUP($D13,'TABLO23(TAHMİNİ BORU ÇAPLARI)'!$A$3:$A$18,'TABLO23(TAHMİNİ BORU ÇAPLARI)'!$D$3:$D$18))</f>
        <v>35.199999999999996</v>
      </c>
      <c r="F13" s="74">
        <f>IF(ISBLANK('BİNA ve TES. BİLG.'!C12),"",'BİNA ve TES. BİLG.'!C12)</f>
        <v>3</v>
      </c>
      <c r="G13" s="73">
        <f>IF(ISBLANK('BİNA ve TES. BİLG.'!B12),"",G12-(23.2*0.6*F13*B13^1.82/E13^4.82))</f>
        <v>1.0200642434395075</v>
      </c>
      <c r="H13" s="74">
        <f>IF(ISBLANK('BİNA ve TES. BİLG.'!A12),"",IF(B13&gt;31,353.677*B13/(E13^2*G13),IF(B13=VLOOKUP(B13,'TABLO20.1(V)'!$A$5:$A$54,1),INDEX('TABLO20.1(V)'!$A$5:$I$54,MATCH(VLOOKUP(B13,'TABLO20.1(V)'!$A$5:$A$54,1),'TABLO20.1(V)'!$A$5:$A$54,0),MATCH(HLOOKUP(D13,'TABLO20.1(V)'!$B$2:$I$2,1),'TABLO20.1(V)'!$A$2:$I$2,1)),(INDEX('TABLO20.1(V)'!$A$5:$I$54,MATCH(VLOOKUP(ROUNDDOWN(B13,0),'TABLO20.1(V)'!$A$5:$A$54,1),'TABLO20.1(V)'!$A$5:$A$54,0),MATCH(HLOOKUP(D13,'TABLO20.1(V)'!$B$2:$I$2,1),'TABLO20.1(V)'!$A$2:$I$2,1))+(INDEX('TABLO20.1(V)'!$A$5:$I$54,MATCH(VLOOKUP(ROUNDUP(B13,0),'TABLO20.1(V)'!$A$5:$A$54,1),'TABLO20.1(V)'!$A$5:$A$54,0),MATCH(HLOOKUP(D13,'TABLO20.1(V)'!$A$2:$I$2,1),'TABLO20.1(V)'!$A$2:$I$2,1))-INDEX('TABLO20.1(V)'!$A$5:$I$54,MATCH(VLOOKUP(ROUNDDOWN(B13,0),'TABLO20.1(V)'!$A$5:$A$54,1),'TABLO20.1(V)'!$A$5:$A$54,0),MATCH(HLOOKUP(D13,'TABLO20.1(V)'!$B$2:$I$2,1),'TABLO20.1(V)'!$A$2:$I$2,1)))/(ROUNDUP(B13,0)-ROUNDDOWN(B13,0))*(B13-ROUNDDOWN(B13,0))))))</f>
        <v>1.9</v>
      </c>
      <c r="I13" s="80">
        <f>IF(ISBLANK('BİNA ve TES. BİLG.'!A12),"",IF(B13&gt;31,(O12-O13)*1000,IF(B13=VLOOKUP(B13,'TABLO20.2(RL)'!$A$5:$A$54,1),INDEX('TABLO20.2(RL)'!$A$5:$I$54,MATCH(VLOOKUP(B13,'TABLO20.2(RL)'!$A$5:$A$54,1),'TABLO20.2(RL)'!$A$5:$A$54,0),MATCH(HLOOKUP(E13,'TABLO20.2(RL)'!$B$2:$I$2,1),'TABLO20.2(RL)'!$A$2:$I$2,1)),(INDEX('TABLO20.2(RL)'!$A$5:$I$54,MATCH(VLOOKUP(ROUNDDOWN(B13,0),'TABLO20.2(RL)'!$A$5:$A$54,1),'TABLO20.2(RL)'!$A$5:$A$54,0),MATCH(HLOOKUP(E13,'TABLO20.2(RL)'!$B$2:$I$2,1),'TABLO20.2(RL)'!$A$2:$I$2,1))+(INDEX('TABLO20.2(RL)'!$A$5:$I$54,MATCH(VLOOKUP(ROUNDUP(B13,0),'TABLO20.2(RL)'!$A$5:$A$54,1),'TABLO20.2(RL)'!$A$5:$A$54,0),MATCH(HLOOKUP(E13,'TABLO20.2(RL)'!$A$2:$I$2,1),'TABLO20.2(RL)'!$A$2:$I$2,1))-INDEX('TABLO20.2(RL)'!$A$5:$I$54,MATCH(VLOOKUP(ROUNDDOWN(B13,0),'TABLO20.2(RL)'!$A$5:$A$54,1),'TABLO20.2(RL)'!$A$5:$A$54,0),MATCH(HLOOKUP(E13,'TABLO20.2(RL)'!$B$2:$I$2,1),'TABLO20.2(RL)'!$A$2:$I$2,1)))/(ROUNDUP(B13,0)-ROUNDDOWN(B13,0))*(B13-ROUNDDOWN(B13,0))))))</f>
        <v>0.0206</v>
      </c>
      <c r="J13" s="80">
        <f>IF(ISBLANK('BİNA ve TES. BİLG.'!A12),"",$I13*$F13)</f>
        <v>0.0618</v>
      </c>
      <c r="K13" s="73">
        <f>IF(ISBLANK('BİNA ve TES. BİLG.'!A12),"",IF($A13&lt;=15,LOOKUP($A13,KAYIPHESABI!$C$4:$AE$4,KAYIPHESABI!$C$15:$AE$15),LOOKUP($A13,KAYIPHESABI!$C$18:$AE$18,KAYIPHESABI!$C$29)))</f>
        <v>0</v>
      </c>
      <c r="L13" s="80">
        <f>IF(ISBLANK('BİNA ve TES. BİLG.'!A12),"",3.97*10^-3*$K13*$H13^2)</f>
        <v>0</v>
      </c>
      <c r="M13" s="73">
        <f>IF(ISBLANK('BİNA ve TES. BİLG.'!D12),"",'BİNA ve TES. BİLG.'!D12)</f>
        <v>-3</v>
      </c>
      <c r="N13" s="73">
        <f>IF(ISBLANK('BİNA ve TES. BİLG.'!A12),"",$M13*0.049)</f>
        <v>-0.14700000000000002</v>
      </c>
      <c r="O13" s="73">
        <f>IF(ISBLANK('BİNA ve TES. BİLG.'!A12),"",O12-(13.92*B13^1.82/E13^4.82))</f>
        <v>1.0207909871421927</v>
      </c>
      <c r="P13" s="80">
        <f>IF(ISBLANK('BİNA ve TES. BİLG.'!A12),"",$J13+$L13+$N13)</f>
        <v>-0.08520000000000003</v>
      </c>
      <c r="Q13" s="105"/>
      <c r="R13" s="73">
        <f>IF(ISBLANK('BİNA ve TES. BİLG.'!A14),"",'BİNA ve TES. BİLG.'!A14)</f>
        <v>10</v>
      </c>
      <c r="S13" s="73">
        <f>IF(ISBLANK('BİNA ve TES. BİLG.'!B14),"",'BİNA ve TES. BİLG.'!B14)</f>
        <v>3.5</v>
      </c>
      <c r="T13" s="73">
        <f>IF(ISBLANK('BİNA ve TES. BİLG.'!B14),"",IF(ROUNDUP(18.82*SQRT(B15/(4*1.021)),0)&lt;15,15,ROUNDUP(18.82*SQRT(B15/(4*1.021)),0)))</f>
        <v>18</v>
      </c>
      <c r="U13" s="108"/>
      <c r="V13" s="129">
        <v>150</v>
      </c>
      <c r="W13" s="224">
        <v>154.1</v>
      </c>
      <c r="X13" s="222"/>
      <c r="Y13" s="222"/>
      <c r="Z13" s="222"/>
      <c r="AA13" s="181"/>
    </row>
    <row r="14" spans="1:27" ht="12.75">
      <c r="A14" s="73">
        <f>IF(ISBLANK('BİNA ve TES. BİLG.'!A13),"",'BİNA ve TES. BİLG.'!A13)</f>
        <v>9</v>
      </c>
      <c r="B14" s="73">
        <f>IF(ISBLANK('BİNA ve TES. BİLG.'!B13),"",'BİNA ve TES. BİLG.'!B13)</f>
        <v>3.5</v>
      </c>
      <c r="C14" s="73">
        <f>IF(ISBLANK('BİNA ve TES. BİLG.'!B13),"",IF(ROUNDUP(18.82*SQRT(B14/(4*1.021)),0)&lt;15,15,ROUNDUP(18.82*SQRT(B14/(4*1.021)),0)))</f>
        <v>18</v>
      </c>
      <c r="D14" s="72">
        <v>25</v>
      </c>
      <c r="E14" s="73">
        <f>IF(ISBLANK('BİNA ve TES. BİLG.'!B13),"",LOOKUP($D14,'TABLO23(TAHMİNİ BORU ÇAPLARI)'!$A$3:$A$18,'TABLO23(TAHMİNİ BORU ÇAPLARI)'!$D$3:$D$18))</f>
        <v>26.9</v>
      </c>
      <c r="F14" s="74">
        <f>IF(ISBLANK('BİNA ve TES. BİLG.'!C13),"",'BİNA ve TES. BİLG.'!C13)</f>
        <v>0.3</v>
      </c>
      <c r="G14" s="73">
        <f>IF(ISBLANK('BİNA ve TES. BİLG.'!B13),"",G13-(23.2*0.6*F14*B14^1.82/E14^4.82))</f>
        <v>1.0200590006992594</v>
      </c>
      <c r="H14" s="74">
        <f>IF(ISBLANK('BİNA ve TES. BİLG.'!A13),"",IF(B14&gt;31,353.677*B14/(E14^2*G14),IF(B14=VLOOKUP(B14,'TABLO20.1(V)'!$A$5:$A$54,1),INDEX('TABLO20.1(V)'!$A$5:$I$54,MATCH(VLOOKUP(B14,'TABLO20.1(V)'!$A$5:$A$54,1),'TABLO20.1(V)'!$A$5:$A$54,0),MATCH(HLOOKUP(D14,'TABLO20.1(V)'!$B$2:$I$2,1),'TABLO20.1(V)'!$A$2:$I$2,1)),(INDEX('TABLO20.1(V)'!$A$5:$I$54,MATCH(VLOOKUP(ROUNDDOWN(B14,0),'TABLO20.1(V)'!$A$5:$A$54,1),'TABLO20.1(V)'!$A$5:$A$54,0),MATCH(HLOOKUP(D14,'TABLO20.1(V)'!$B$2:$I$2,1),'TABLO20.1(V)'!$A$2:$I$2,1))+(INDEX('TABLO20.1(V)'!$A$5:$I$54,MATCH(VLOOKUP(ROUNDUP(B14,0),'TABLO20.1(V)'!$A$5:$A$54,1),'TABLO20.1(V)'!$A$5:$A$54,0),MATCH(HLOOKUP(D14,'TABLO20.1(V)'!$A$2:$I$2,1),'TABLO20.1(V)'!$A$2:$I$2,1))-INDEX('TABLO20.1(V)'!$A$5:$I$54,MATCH(VLOOKUP(ROUNDDOWN(B14,0),'TABLO20.1(V)'!$A$5:$A$54,1),'TABLO20.1(V)'!$A$5:$A$54,0),MATCH(HLOOKUP(D14,'TABLO20.1(V)'!$B$2:$I$2,1),'TABLO20.1(V)'!$A$2:$I$2,1)))/(ROUNDUP(B14,0)-ROUNDDOWN(B14,0))*(B14-ROUNDDOWN(B14,0))))))</f>
        <v>1.7</v>
      </c>
      <c r="I14" s="80">
        <f>IF(ISBLANK('BİNA ve TES. BİLG.'!A13),"",IF(B14&gt;31,(O13-O14)*1000,IF(B14=VLOOKUP(B14,'TABLO20.2(RL)'!$A$5:$A$54,1),INDEX('TABLO20.2(RL)'!$A$5:$I$54,MATCH(VLOOKUP(B14,'TABLO20.2(RL)'!$A$5:$A$54,1),'TABLO20.2(RL)'!$A$5:$A$54,0),MATCH(HLOOKUP(E14,'TABLO20.2(RL)'!$B$2:$I$2,1),'TABLO20.2(RL)'!$A$2:$I$2,1)),(INDEX('TABLO20.2(RL)'!$A$5:$I$54,MATCH(VLOOKUP(ROUNDDOWN(B14,0),'TABLO20.2(RL)'!$A$5:$A$54,1),'TABLO20.2(RL)'!$A$5:$A$54,0),MATCH(HLOOKUP(E14,'TABLO20.2(RL)'!$B$2:$I$2,1),'TABLO20.2(RL)'!$A$2:$I$2,1))+(INDEX('TABLO20.2(RL)'!$A$5:$I$54,MATCH(VLOOKUP(ROUNDUP(B14,0),'TABLO20.2(RL)'!$A$5:$A$54,1),'TABLO20.2(RL)'!$A$5:$A$54,0),MATCH(HLOOKUP(E14,'TABLO20.2(RL)'!$A$2:$I$2,1),'TABLO20.2(RL)'!$A$2:$I$2,1))-INDEX('TABLO20.2(RL)'!$A$5:$I$54,MATCH(VLOOKUP(ROUNDDOWN(B14,0),'TABLO20.2(RL)'!$A$5:$A$54,1),'TABLO20.2(RL)'!$A$5:$A$54,0),MATCH(HLOOKUP(E14,'TABLO20.2(RL)'!$B$2:$I$2,1),'TABLO20.2(RL)'!$A$2:$I$2,1)))/(ROUNDUP(B14,0)-ROUNDDOWN(B14,0))*(B14-ROUNDDOWN(B14,0))))))</f>
        <v>0.0234</v>
      </c>
      <c r="J14" s="80">
        <f>IF(ISBLANK('BİNA ve TES. BİLG.'!A13),"",$I14*$F14)</f>
        <v>0.00702</v>
      </c>
      <c r="K14" s="73">
        <f>IF(ISBLANK('BİNA ve TES. BİLG.'!A13),"",IF($A14&lt;=15,LOOKUP($A14,KAYIPHESABI!$C$4:$AE$4,KAYIPHESABI!$C$15:$AE$15),LOOKUP($A14,KAYIPHESABI!$C$18:$AE$18,KAYIPHESABI!$C$29)))</f>
        <v>2.7</v>
      </c>
      <c r="L14" s="80">
        <f>IF(ISBLANK('BİNA ve TES. BİLG.'!A13),"",3.97*10^-3*$K14*$H14^2)</f>
        <v>0.03097791</v>
      </c>
      <c r="M14" s="73">
        <f>IF(ISBLANK('BİNA ve TES. BİLG.'!D13),"",'BİNA ve TES. BİLG.'!D13)</f>
        <v>0.2</v>
      </c>
      <c r="N14" s="73">
        <f>IF(ISBLANK('BİNA ve TES. BİLG.'!A13),"",$M14*0.049)</f>
        <v>0.009800000000000001</v>
      </c>
      <c r="O14" s="73">
        <f>IF(ISBLANK('BİNA ve TES. BİLG.'!A13),"",O13-(13.92*B14^1.82/E14^4.82))</f>
        <v>1.0207735113413656</v>
      </c>
      <c r="P14" s="80">
        <f>IF(ISBLANK('BİNA ve TES. BİLG.'!A13),"",$J14+$L14+$N14)</f>
        <v>0.047797910000000006</v>
      </c>
      <c r="Q14" s="105"/>
      <c r="R14" s="73">
        <f>IF(ISBLANK('BİNA ve TES. BİLG.'!A15),"",'BİNA ve TES. BİLG.'!A15)</f>
        <v>11</v>
      </c>
      <c r="S14" s="73">
        <f>IF(ISBLANK('BİNA ve TES. BİLG.'!B15),"",'BİNA ve TES. BİLG.'!B15)</f>
        <v>3.5</v>
      </c>
      <c r="T14" s="73">
        <f>IF(ISBLANK('BİNA ve TES. BİLG.'!B15),"",IF(ROUNDUP(18.82*SQRT(B16/(4*1.021)),0)&lt;15,15,ROUNDUP(18.82*SQRT(B16/(4*1.021)),0)))</f>
        <v>18</v>
      </c>
      <c r="U14" s="108"/>
      <c r="V14" s="129">
        <v>200</v>
      </c>
      <c r="W14" s="224">
        <v>202.74</v>
      </c>
      <c r="X14" s="222"/>
      <c r="Y14" s="222"/>
      <c r="Z14" s="222"/>
      <c r="AA14" s="181"/>
    </row>
    <row r="15" spans="1:27" ht="12.75">
      <c r="A15" s="73">
        <f>IF(ISBLANK('BİNA ve TES. BİLG.'!A14),"",'BİNA ve TES. BİLG.'!A14)</f>
        <v>10</v>
      </c>
      <c r="B15" s="73">
        <f>IF(ISBLANK('BİNA ve TES. BİLG.'!B14),"",'BİNA ve TES. BİLG.'!B14)</f>
        <v>3.5</v>
      </c>
      <c r="C15" s="73">
        <f>IF(ISBLANK('BİNA ve TES. BİLG.'!B14),"",IF(ROUNDUP(18.82*SQRT(B15/(4*1.021)),0)&lt;15,15,ROUNDUP(18.82*SQRT(B15/(4*1.021)),0)))</f>
        <v>18</v>
      </c>
      <c r="D15" s="72">
        <v>25</v>
      </c>
      <c r="E15" s="73">
        <f>IF(ISBLANK('BİNA ve TES. BİLG.'!B14),"",LOOKUP($D15,'TABLO23(TAHMİNİ BORU ÇAPLARI)'!$A$3:$A$18,'TABLO23(TAHMİNİ BORU ÇAPLARI)'!$D$3:$D$18))</f>
        <v>26.9</v>
      </c>
      <c r="F15" s="74">
        <f>IF(ISBLANK('BİNA ve TES. BİLG.'!C14),"",'BİNA ve TES. BİLG.'!C14)</f>
        <v>0.5</v>
      </c>
      <c r="G15" s="73">
        <f>IF(ISBLANK('BİNA ve TES. BİLG.'!B14),"",G14-(23.2*0.6*F15*B15^1.82/E15^4.82))</f>
        <v>1.020050262798846</v>
      </c>
      <c r="H15" s="74">
        <f>IF(ISBLANK('BİNA ve TES. BİLG.'!A14),"",IF(B15&gt;31,353.677*B15/(E15^2*G15),IF(B15=VLOOKUP(B15,'TABLO20.1(V)'!$A$5:$A$54,1),INDEX('TABLO20.1(V)'!$A$5:$I$54,MATCH(VLOOKUP(B15,'TABLO20.1(V)'!$A$5:$A$54,1),'TABLO20.1(V)'!$A$5:$A$54,0),MATCH(HLOOKUP(D15,'TABLO20.1(V)'!$B$2:$I$2,1),'TABLO20.1(V)'!$A$2:$I$2,1)),(INDEX('TABLO20.1(V)'!$A$5:$I$54,MATCH(VLOOKUP(ROUNDDOWN(B15,0),'TABLO20.1(V)'!$A$5:$A$54,1),'TABLO20.1(V)'!$A$5:$A$54,0),MATCH(HLOOKUP(D15,'TABLO20.1(V)'!$B$2:$I$2,1),'TABLO20.1(V)'!$A$2:$I$2,1))+(INDEX('TABLO20.1(V)'!$A$5:$I$54,MATCH(VLOOKUP(ROUNDUP(B15,0),'TABLO20.1(V)'!$A$5:$A$54,1),'TABLO20.1(V)'!$A$5:$A$54,0),MATCH(HLOOKUP(D15,'TABLO20.1(V)'!$A$2:$I$2,1),'TABLO20.1(V)'!$A$2:$I$2,1))-INDEX('TABLO20.1(V)'!$A$5:$I$54,MATCH(VLOOKUP(ROUNDDOWN(B15,0),'TABLO20.1(V)'!$A$5:$A$54,1),'TABLO20.1(V)'!$A$5:$A$54,0),MATCH(HLOOKUP(D15,'TABLO20.1(V)'!$B$2:$I$2,1),'TABLO20.1(V)'!$A$2:$I$2,1)))/(ROUNDUP(B15,0)-ROUNDDOWN(B15,0))*(B15-ROUNDDOWN(B15,0))))))</f>
        <v>1.7</v>
      </c>
      <c r="I15" s="80">
        <f>IF(ISBLANK('BİNA ve TES. BİLG.'!A14),"",IF(B15&gt;31,(O14-O15)*1000,IF(B15=VLOOKUP(B15,'TABLO20.2(RL)'!$A$5:$A$54,1),INDEX('TABLO20.2(RL)'!$A$5:$I$54,MATCH(VLOOKUP(B15,'TABLO20.2(RL)'!$A$5:$A$54,1),'TABLO20.2(RL)'!$A$5:$A$54,0),MATCH(HLOOKUP(E15,'TABLO20.2(RL)'!$B$2:$I$2,1),'TABLO20.2(RL)'!$A$2:$I$2,1)),(INDEX('TABLO20.2(RL)'!$A$5:$I$54,MATCH(VLOOKUP(ROUNDDOWN(B15,0),'TABLO20.2(RL)'!$A$5:$A$54,1),'TABLO20.2(RL)'!$A$5:$A$54,0),MATCH(HLOOKUP(E15,'TABLO20.2(RL)'!$B$2:$I$2,1),'TABLO20.2(RL)'!$A$2:$I$2,1))+(INDEX('TABLO20.2(RL)'!$A$5:$I$54,MATCH(VLOOKUP(ROUNDUP(B15,0),'TABLO20.2(RL)'!$A$5:$A$54,1),'TABLO20.2(RL)'!$A$5:$A$54,0),MATCH(HLOOKUP(E15,'TABLO20.2(RL)'!$A$2:$I$2,1),'TABLO20.2(RL)'!$A$2:$I$2,1))-INDEX('TABLO20.2(RL)'!$A$5:$I$54,MATCH(VLOOKUP(ROUNDDOWN(B15,0),'TABLO20.2(RL)'!$A$5:$A$54,1),'TABLO20.2(RL)'!$A$5:$A$54,0),MATCH(HLOOKUP(E15,'TABLO20.2(RL)'!$B$2:$I$2,1),'TABLO20.2(RL)'!$A$2:$I$2,1)))/(ROUNDUP(B15,0)-ROUNDDOWN(B15,0))*(B15-ROUNDDOWN(B15,0))))))</f>
        <v>0.0234</v>
      </c>
      <c r="J15" s="80">
        <f>IF(ISBLANK('BİNA ve TES. BİLG.'!A14),"",$I15*$F15)</f>
        <v>0.0117</v>
      </c>
      <c r="K15" s="73">
        <f>IF(ISBLANK('BİNA ve TES. BİLG.'!A14),"",IF($A15&lt;=15,LOOKUP($A15,KAYIPHESABI!$C$4:$AE$4,KAYIPHESABI!$C$15:$AE$15),LOOKUP($A15,KAYIPHESABI!$C$18:$AE$18,KAYIPHESABI!$C$29)))</f>
        <v>2.3</v>
      </c>
      <c r="L15" s="80">
        <f>IF(ISBLANK('BİNA ve TES. BİLG.'!A14),"",3.97*10^-3*$K15*$H15^2)</f>
        <v>0.026388589999999996</v>
      </c>
      <c r="M15" s="73">
        <f>IF(ISBLANK('BİNA ve TES. BİLG.'!D14),"",'BİNA ve TES. BİLG.'!D14)</f>
        <v>0</v>
      </c>
      <c r="N15" s="73">
        <f>IF(ISBLANK('BİNA ve TES. BİLG.'!A14),"",$M15*0.049)</f>
        <v>0</v>
      </c>
      <c r="O15" s="73">
        <f>IF(ISBLANK('BİNA ve TES. BİLG.'!A14),"",O14-(13.92*B15^1.82/E15^4.82))</f>
        <v>1.0207560355405385</v>
      </c>
      <c r="P15" s="80">
        <f>IF(ISBLANK('BİNA ve TES. BİLG.'!A14),"",$J15+$L15+$N15)</f>
        <v>0.03808859</v>
      </c>
      <c r="Q15" s="105"/>
      <c r="R15" s="73">
        <f>IF(ISBLANK('BİNA ve TES. BİLG.'!A16),"",'BİNA ve TES. BİLG.'!A16)</f>
        <v>12</v>
      </c>
      <c r="S15" s="73">
        <f>IF(ISBLANK('BİNA ve TES. BİLG.'!B16),"",'BİNA ve TES. BİLG.'!B16)</f>
        <v>3.5</v>
      </c>
      <c r="T15" s="73">
        <f>IF(ISBLANK('BİNA ve TES. BİLG.'!B16),"",IF(ROUNDUP(18.82*SQRT(B17/(4*1.021)),0)&lt;15,15,ROUNDUP(18.82*SQRT(B17/(4*1.021)),0)))</f>
        <v>18</v>
      </c>
      <c r="U15" s="108"/>
      <c r="V15" s="129">
        <v>250</v>
      </c>
      <c r="W15" s="224">
        <v>254.46</v>
      </c>
      <c r="X15" s="222"/>
      <c r="Y15" s="221"/>
      <c r="Z15" s="220"/>
      <c r="AA15" s="181"/>
    </row>
    <row r="16" spans="1:27" ht="12.75">
      <c r="A16" s="73">
        <f>IF(ISBLANK('BİNA ve TES. BİLG.'!A15),"",'BİNA ve TES. BİLG.'!A15)</f>
        <v>11</v>
      </c>
      <c r="B16" s="73">
        <f>IF(ISBLANK('BİNA ve TES. BİLG.'!B15),"",'BİNA ve TES. BİLG.'!B15)</f>
        <v>3.5</v>
      </c>
      <c r="C16" s="73">
        <f>IF(ISBLANK('BİNA ve TES. BİLG.'!B15),"",IF(ROUNDUP(18.82*SQRT(B16/(4*1.021)),0)&lt;15,15,ROUNDUP(18.82*SQRT(B16/(4*1.021)),0)))</f>
        <v>18</v>
      </c>
      <c r="D16" s="72">
        <v>25</v>
      </c>
      <c r="E16" s="73">
        <f>IF(ISBLANK('BİNA ve TES. BİLG.'!B15),"",LOOKUP($D16,'TABLO23(TAHMİNİ BORU ÇAPLARI)'!$A$3:$A$18,'TABLO23(TAHMİNİ BORU ÇAPLARI)'!$D$3:$D$18))</f>
        <v>26.9</v>
      </c>
      <c r="F16" s="74">
        <f>IF(ISBLANK('BİNA ve TES. BİLG.'!C15),"",'BİNA ve TES. BİLG.'!C15)</f>
        <v>0.15</v>
      </c>
      <c r="G16" s="73">
        <f>IF(ISBLANK('BİNA ve TES. BİLG.'!B15),"",G15-(23.2*0.6*F16*B16^1.82/E16^4.82))</f>
        <v>1.0200476414287218</v>
      </c>
      <c r="H16" s="74">
        <f>IF(ISBLANK('BİNA ve TES. BİLG.'!A15),"",IF(B16&gt;31,353.677*B16/(E16^2*G16),IF(B16=VLOOKUP(B16,'TABLO20.1(V)'!$A$5:$A$54,1),INDEX('TABLO20.1(V)'!$A$5:$I$54,MATCH(VLOOKUP(B16,'TABLO20.1(V)'!$A$5:$A$54,1),'TABLO20.1(V)'!$A$5:$A$54,0),MATCH(HLOOKUP(D16,'TABLO20.1(V)'!$B$2:$I$2,1),'TABLO20.1(V)'!$A$2:$I$2,1)),(INDEX('TABLO20.1(V)'!$A$5:$I$54,MATCH(VLOOKUP(ROUNDDOWN(B16,0),'TABLO20.1(V)'!$A$5:$A$54,1),'TABLO20.1(V)'!$A$5:$A$54,0),MATCH(HLOOKUP(D16,'TABLO20.1(V)'!$B$2:$I$2,1),'TABLO20.1(V)'!$A$2:$I$2,1))+(INDEX('TABLO20.1(V)'!$A$5:$I$54,MATCH(VLOOKUP(ROUNDUP(B16,0),'TABLO20.1(V)'!$A$5:$A$54,1),'TABLO20.1(V)'!$A$5:$A$54,0),MATCH(HLOOKUP(D16,'TABLO20.1(V)'!$A$2:$I$2,1),'TABLO20.1(V)'!$A$2:$I$2,1))-INDEX('TABLO20.1(V)'!$A$5:$I$54,MATCH(VLOOKUP(ROUNDDOWN(B16,0),'TABLO20.1(V)'!$A$5:$A$54,1),'TABLO20.1(V)'!$A$5:$A$54,0),MATCH(HLOOKUP(D16,'TABLO20.1(V)'!$B$2:$I$2,1),'TABLO20.1(V)'!$A$2:$I$2,1)))/(ROUNDUP(B16,0)-ROUNDDOWN(B16,0))*(B16-ROUNDDOWN(B16,0))))))</f>
        <v>1.7</v>
      </c>
      <c r="I16" s="80">
        <f>IF(ISBLANK('BİNA ve TES. BİLG.'!A15),"",IF(B16&gt;31,(O15-O16)*1000,IF(B16=VLOOKUP(B16,'TABLO20.2(RL)'!$A$5:$A$54,1),INDEX('TABLO20.2(RL)'!$A$5:$I$54,MATCH(VLOOKUP(B16,'TABLO20.2(RL)'!$A$5:$A$54,1),'TABLO20.2(RL)'!$A$5:$A$54,0),MATCH(HLOOKUP(E16,'TABLO20.2(RL)'!$B$2:$I$2,1),'TABLO20.2(RL)'!$A$2:$I$2,1)),(INDEX('TABLO20.2(RL)'!$A$5:$I$54,MATCH(VLOOKUP(ROUNDDOWN(B16,0),'TABLO20.2(RL)'!$A$5:$A$54,1),'TABLO20.2(RL)'!$A$5:$A$54,0),MATCH(HLOOKUP(E16,'TABLO20.2(RL)'!$B$2:$I$2,1),'TABLO20.2(RL)'!$A$2:$I$2,1))+(INDEX('TABLO20.2(RL)'!$A$5:$I$54,MATCH(VLOOKUP(ROUNDUP(B16,0),'TABLO20.2(RL)'!$A$5:$A$54,1),'TABLO20.2(RL)'!$A$5:$A$54,0),MATCH(HLOOKUP(E16,'TABLO20.2(RL)'!$A$2:$I$2,1),'TABLO20.2(RL)'!$A$2:$I$2,1))-INDEX('TABLO20.2(RL)'!$A$5:$I$54,MATCH(VLOOKUP(ROUNDDOWN(B16,0),'TABLO20.2(RL)'!$A$5:$A$54,1),'TABLO20.2(RL)'!$A$5:$A$54,0),MATCH(HLOOKUP(E16,'TABLO20.2(RL)'!$B$2:$I$2,1),'TABLO20.2(RL)'!$A$2:$I$2,1)))/(ROUNDUP(B16,0)-ROUNDDOWN(B16,0))*(B16-ROUNDDOWN(B16,0))))))</f>
        <v>0.0234</v>
      </c>
      <c r="J16" s="80">
        <f>IF(ISBLANK('BİNA ve TES. BİLG.'!A15),"",$I16*$F16)</f>
        <v>0.00351</v>
      </c>
      <c r="K16" s="73">
        <f>IF(ISBLANK('BİNA ve TES. BİLG.'!A15),"",IF($A16&lt;=15,LOOKUP($A16,KAYIPHESABI!$C$4:$AE$4,KAYIPHESABI!$C$15:$AE$15),LOOKUP($A16,KAYIPHESABI!$C$18:$AE$18,KAYIPHESABI!$C$29)))</f>
        <v>2.3</v>
      </c>
      <c r="L16" s="80">
        <f>IF(ISBLANK('BİNA ve TES. BİLG.'!A15),"",3.97*10^-3*$K16*$H16^2)</f>
        <v>0.026388589999999996</v>
      </c>
      <c r="M16" s="73">
        <f>IF(ISBLANK('BİNA ve TES. BİLG.'!D15),"",'BİNA ve TES. BİLG.'!D15)</f>
        <v>0</v>
      </c>
      <c r="N16" s="73">
        <f>IF(ISBLANK('BİNA ve TES. BİLG.'!A15),"",$M16*0.049)</f>
        <v>0</v>
      </c>
      <c r="O16" s="73">
        <f>IF(ISBLANK('BİNA ve TES. BİLG.'!A15),"",O15-(13.92*B16^1.82/E16^4.82))</f>
        <v>1.0207385597397114</v>
      </c>
      <c r="P16" s="80">
        <f>IF(ISBLANK('BİNA ve TES. BİLG.'!A15),"",$J16+$L16+$N16)</f>
        <v>0.029898589999999996</v>
      </c>
      <c r="Q16" s="105"/>
      <c r="R16" s="73">
        <f>IF(ISBLANK('BİNA ve TES. BİLG.'!A17),"",'BİNA ve TES. BİLG.'!A17)</f>
        <v>13</v>
      </c>
      <c r="S16" s="73">
        <f>IF(ISBLANK('BİNA ve TES. BİLG.'!B17),"",'BİNA ve TES. BİLG.'!B17)</f>
        <v>2.5</v>
      </c>
      <c r="T16" s="73">
        <f>IF(ISBLANK('BİNA ve TES. BİLG.'!B17),"",IF(ROUNDUP(18.82*SQRT(B18/(4*1.021)),0)&lt;15,15,ROUNDUP(18.82*SQRT(B18/(4*1.021)),0)))</f>
        <v>15</v>
      </c>
      <c r="U16" s="108"/>
      <c r="V16" s="129">
        <v>300</v>
      </c>
      <c r="W16" s="224">
        <v>304</v>
      </c>
      <c r="X16" s="222"/>
      <c r="Y16" s="221"/>
      <c r="Z16" s="220"/>
      <c r="AA16" s="181"/>
    </row>
    <row r="17" spans="1:27" ht="12.75">
      <c r="A17" s="73">
        <f>IF(ISBLANK('BİNA ve TES. BİLG.'!A16),"",'BİNA ve TES. BİLG.'!A16)</f>
        <v>12</v>
      </c>
      <c r="B17" s="73">
        <f>IF(ISBLANK('BİNA ve TES. BİLG.'!B16),"",'BİNA ve TES. BİLG.'!B16)</f>
        <v>3.5</v>
      </c>
      <c r="C17" s="73">
        <f>IF(ISBLANK('BİNA ve TES. BİLG.'!B16),"",IF(ROUNDUP(18.82*SQRT(B17/(4*1.021)),0)&lt;15,15,ROUNDUP(18.82*SQRT(B17/(4*1.021)),0)))</f>
        <v>18</v>
      </c>
      <c r="D17" s="72">
        <v>25</v>
      </c>
      <c r="E17" s="73">
        <f>IF(ISBLANK('BİNA ve TES. BİLG.'!B16),"",LOOKUP($D17,'TABLO23(TAHMİNİ BORU ÇAPLARI)'!$A$3:$A$18,'TABLO23(TAHMİNİ BORU ÇAPLARI)'!$D$3:$D$18))</f>
        <v>26.9</v>
      </c>
      <c r="F17" s="74">
        <f>IF(ISBLANK('BİNA ve TES. BİLG.'!C16),"",'BİNA ve TES. BİLG.'!C16)</f>
        <v>0.5</v>
      </c>
      <c r="G17" s="73">
        <f>IF(ISBLANK('BİNA ve TES. BİLG.'!B16),"",G16-(23.2*0.6*F17*B17^1.82/E17^4.82))</f>
        <v>1.0200389035283084</v>
      </c>
      <c r="H17" s="74">
        <f>IF(ISBLANK('BİNA ve TES. BİLG.'!A16),"",IF(B17&gt;31,353.677*B17/(E17^2*G17),IF(B17=VLOOKUP(B17,'TABLO20.1(V)'!$A$5:$A$54,1),INDEX('TABLO20.1(V)'!$A$5:$I$54,MATCH(VLOOKUP(B17,'TABLO20.1(V)'!$A$5:$A$54,1),'TABLO20.1(V)'!$A$5:$A$54,0),MATCH(HLOOKUP(D17,'TABLO20.1(V)'!$B$2:$I$2,1),'TABLO20.1(V)'!$A$2:$I$2,1)),(INDEX('TABLO20.1(V)'!$A$5:$I$54,MATCH(VLOOKUP(ROUNDDOWN(B17,0),'TABLO20.1(V)'!$A$5:$A$54,1),'TABLO20.1(V)'!$A$5:$A$54,0),MATCH(HLOOKUP(D17,'TABLO20.1(V)'!$B$2:$I$2,1),'TABLO20.1(V)'!$A$2:$I$2,1))+(INDEX('TABLO20.1(V)'!$A$5:$I$54,MATCH(VLOOKUP(ROUNDUP(B17,0),'TABLO20.1(V)'!$A$5:$A$54,1),'TABLO20.1(V)'!$A$5:$A$54,0),MATCH(HLOOKUP(D17,'TABLO20.1(V)'!$A$2:$I$2,1),'TABLO20.1(V)'!$A$2:$I$2,1))-INDEX('TABLO20.1(V)'!$A$5:$I$54,MATCH(VLOOKUP(ROUNDDOWN(B17,0),'TABLO20.1(V)'!$A$5:$A$54,1),'TABLO20.1(V)'!$A$5:$A$54,0),MATCH(HLOOKUP(D17,'TABLO20.1(V)'!$B$2:$I$2,1),'TABLO20.1(V)'!$A$2:$I$2,1)))/(ROUNDUP(B17,0)-ROUNDDOWN(B17,0))*(B17-ROUNDDOWN(B17,0))))))</f>
        <v>1.7</v>
      </c>
      <c r="I17" s="80">
        <f>IF(ISBLANK('BİNA ve TES. BİLG.'!A16),"",IF(B17&gt;31,(O16-O17)*1000,IF(B17=VLOOKUP(B17,'TABLO20.2(RL)'!$A$5:$A$54,1),INDEX('TABLO20.2(RL)'!$A$5:$I$54,MATCH(VLOOKUP(B17,'TABLO20.2(RL)'!$A$5:$A$54,1),'TABLO20.2(RL)'!$A$5:$A$54,0),MATCH(HLOOKUP(E17,'TABLO20.2(RL)'!$B$2:$I$2,1),'TABLO20.2(RL)'!$A$2:$I$2,1)),(INDEX('TABLO20.2(RL)'!$A$5:$I$54,MATCH(VLOOKUP(ROUNDDOWN(B17,0),'TABLO20.2(RL)'!$A$5:$A$54,1),'TABLO20.2(RL)'!$A$5:$A$54,0),MATCH(HLOOKUP(E17,'TABLO20.2(RL)'!$B$2:$I$2,1),'TABLO20.2(RL)'!$A$2:$I$2,1))+(INDEX('TABLO20.2(RL)'!$A$5:$I$54,MATCH(VLOOKUP(ROUNDUP(B17,0),'TABLO20.2(RL)'!$A$5:$A$54,1),'TABLO20.2(RL)'!$A$5:$A$54,0),MATCH(HLOOKUP(E17,'TABLO20.2(RL)'!$A$2:$I$2,1),'TABLO20.2(RL)'!$A$2:$I$2,1))-INDEX('TABLO20.2(RL)'!$A$5:$I$54,MATCH(VLOOKUP(ROUNDDOWN(B17,0),'TABLO20.2(RL)'!$A$5:$A$54,1),'TABLO20.2(RL)'!$A$5:$A$54,0),MATCH(HLOOKUP(E17,'TABLO20.2(RL)'!$B$2:$I$2,1),'TABLO20.2(RL)'!$A$2:$I$2,1)))/(ROUNDUP(B17,0)-ROUNDDOWN(B17,0))*(B17-ROUNDDOWN(B17,0))))))</f>
        <v>0.0234</v>
      </c>
      <c r="J17" s="80">
        <f>IF(ISBLANK('BİNA ve TES. BİLG.'!A16),"",$I17*$F17)</f>
        <v>0.0117</v>
      </c>
      <c r="K17" s="73">
        <f>IF(ISBLANK('BİNA ve TES. BİLG.'!A16),"",IF($A17&lt;=15,LOOKUP($A17,KAYIPHESABI!$C$4:$AE$4,KAYIPHESABI!$C$15:$AE$15),LOOKUP($A17,KAYIPHESABI!$C$18:$AE$18,KAYIPHESABI!$C$29)))</f>
        <v>1.2000000000000002</v>
      </c>
      <c r="L17" s="80">
        <f>IF(ISBLANK('BİNA ve TES. BİLG.'!A16),"",3.97*10^-3*$K17*$H17^2)</f>
        <v>0.013767960000000001</v>
      </c>
      <c r="M17" s="73">
        <f>IF(ISBLANK('BİNA ve TES. BİLG.'!D16),"",'BİNA ve TES. BİLG.'!D16)</f>
        <v>0</v>
      </c>
      <c r="N17" s="73">
        <f>IF(ISBLANK('BİNA ve TES. BİLG.'!A16),"",$M17*0.049)</f>
        <v>0</v>
      </c>
      <c r="O17" s="73">
        <f>IF(ISBLANK('BİNA ve TES. BİLG.'!A16),"",O16-(13.92*B17^1.82/E17^4.82))</f>
        <v>1.0207210839388843</v>
      </c>
      <c r="P17" s="80">
        <f>IF(ISBLANK('BİNA ve TES. BİLG.'!A16),"",$J17+$L17+$N17)</f>
        <v>0.02546796</v>
      </c>
      <c r="Q17" s="105"/>
      <c r="R17" s="73">
        <f>IF(ISBLANK('BİNA ve TES. BİLG.'!A18),"",'BİNA ve TES. BİLG.'!A18)</f>
        <v>14</v>
      </c>
      <c r="S17" s="73">
        <f>IF(ISBLANK('BİNA ve TES. BİLG.'!B18),"",'BİNA ve TES. BİLG.'!B18)</f>
        <v>1.6</v>
      </c>
      <c r="T17" s="73">
        <f>IF(ISBLANK('BİNA ve TES. BİLG.'!B18),"",IF(ROUNDUP(18.82*SQRT(B19/(4*1.021)),0)&lt;15,15,ROUNDUP(18.82*SQRT(B19/(4*1.021)),0)))</f>
        <v>15</v>
      </c>
      <c r="U17" s="108"/>
      <c r="V17" s="129">
        <v>400</v>
      </c>
      <c r="W17" s="224">
        <v>387</v>
      </c>
      <c r="X17" s="222"/>
      <c r="Y17" s="221"/>
      <c r="Z17" s="220"/>
      <c r="AA17" s="181"/>
    </row>
    <row r="18" spans="1:27" ht="12.75">
      <c r="A18" s="73">
        <f>IF(ISBLANK('BİNA ve TES. BİLG.'!A17),"",'BİNA ve TES. BİLG.'!A17)</f>
        <v>13</v>
      </c>
      <c r="B18" s="73">
        <f>IF(ISBLANK('BİNA ve TES. BİLG.'!B17),"",'BİNA ve TES. BİLG.'!B17)</f>
        <v>2.5</v>
      </c>
      <c r="C18" s="73">
        <f>IF(ISBLANK('BİNA ve TES. BİLG.'!B17),"",IF(ROUNDUP(18.82*SQRT(B18/(4*1.021)),0)&lt;15,15,ROUNDUP(18.82*SQRT(B18/(4*1.021)),0)))</f>
        <v>15</v>
      </c>
      <c r="D18" s="72">
        <v>20</v>
      </c>
      <c r="E18" s="73">
        <f>IF(ISBLANK('BİNA ve TES. BİLG.'!B17),"",LOOKUP($D18,'TABLO23(TAHMİNİ BORU ÇAPLARI)'!$A$3:$A$18,'TABLO23(TAHMİNİ BORU ÇAPLARI)'!$D$3:$D$18))</f>
        <v>21.1</v>
      </c>
      <c r="F18" s="74">
        <f>IF(ISBLANK('BİNA ve TES. BİLG.'!C17),"",'BİNA ve TES. BİLG.'!C17)</f>
        <v>9.4</v>
      </c>
      <c r="G18" s="73">
        <f>IF(ISBLANK('BİNA ve TES. BİLG.'!B17),"",G17-(23.2*0.6*F18*B18^1.82/E18^4.82))</f>
        <v>1.0197518410234432</v>
      </c>
      <c r="H18" s="74">
        <f>IF(ISBLANK('BİNA ve TES. BİLG.'!A17),"",IF(B18&gt;31,353.677*B18/(E18^2*G18),IF(B18=VLOOKUP(B18,'TABLO20.1(V)'!$A$5:$A$54,1),INDEX('TABLO20.1(V)'!$A$5:$I$54,MATCH(VLOOKUP(B18,'TABLO20.1(V)'!$A$5:$A$54,1),'TABLO20.1(V)'!$A$5:$A$54,0),MATCH(HLOOKUP(D18,'TABLO20.1(V)'!$B$2:$I$2,1),'TABLO20.1(V)'!$A$2:$I$2,1)),(INDEX('TABLO20.1(V)'!$A$5:$I$54,MATCH(VLOOKUP(ROUNDDOWN(B18,0),'TABLO20.1(V)'!$A$5:$A$54,1),'TABLO20.1(V)'!$A$5:$A$54,0),MATCH(HLOOKUP(D18,'TABLO20.1(V)'!$B$2:$I$2,1),'TABLO20.1(V)'!$A$2:$I$2,1))+(INDEX('TABLO20.1(V)'!$A$5:$I$54,MATCH(VLOOKUP(ROUNDUP(B18,0),'TABLO20.1(V)'!$A$5:$A$54,1),'TABLO20.1(V)'!$A$5:$A$54,0),MATCH(HLOOKUP(D18,'TABLO20.1(V)'!$A$2:$I$2,1),'TABLO20.1(V)'!$A$2:$I$2,1))-INDEX('TABLO20.1(V)'!$A$5:$I$54,MATCH(VLOOKUP(ROUNDDOWN(B18,0),'TABLO20.1(V)'!$A$5:$A$54,1),'TABLO20.1(V)'!$A$5:$A$54,0),MATCH(HLOOKUP(D18,'TABLO20.1(V)'!$B$2:$I$2,1),'TABLO20.1(V)'!$A$2:$I$2,1)))/(ROUNDUP(B18,0)-ROUNDDOWN(B18,0))*(B18-ROUNDDOWN(B18,0))))))</f>
        <v>1.9</v>
      </c>
      <c r="I18" s="80">
        <f>IF(ISBLANK('BİNA ve TES. BİLG.'!A17),"",IF(B18&gt;31,(O17-O18)*1000,IF(B18=VLOOKUP(B18,'TABLO20.2(RL)'!$A$5:$A$54,1),INDEX('TABLO20.2(RL)'!$A$5:$I$54,MATCH(VLOOKUP(B18,'TABLO20.2(RL)'!$A$5:$A$54,1),'TABLO20.2(RL)'!$A$5:$A$54,0),MATCH(HLOOKUP(E18,'TABLO20.2(RL)'!$B$2:$I$2,1),'TABLO20.2(RL)'!$A$2:$I$2,1)),(INDEX('TABLO20.2(RL)'!$A$5:$I$54,MATCH(VLOOKUP(ROUNDDOWN(B18,0),'TABLO20.2(RL)'!$A$5:$A$54,1),'TABLO20.2(RL)'!$A$5:$A$54,0),MATCH(HLOOKUP(E18,'TABLO20.2(RL)'!$B$2:$I$2,1),'TABLO20.2(RL)'!$A$2:$I$2,1))+(INDEX('TABLO20.2(RL)'!$A$5:$I$54,MATCH(VLOOKUP(ROUNDUP(B18,0),'TABLO20.2(RL)'!$A$5:$A$54,1),'TABLO20.2(RL)'!$A$5:$A$54,0),MATCH(HLOOKUP(E18,'TABLO20.2(RL)'!$A$2:$I$2,1),'TABLO20.2(RL)'!$A$2:$I$2,1))-INDEX('TABLO20.2(RL)'!$A$5:$I$54,MATCH(VLOOKUP(ROUNDDOWN(B18,0),'TABLO20.2(RL)'!$A$5:$A$54,1),'TABLO20.2(RL)'!$A$5:$A$54,0),MATCH(HLOOKUP(E18,'TABLO20.2(RL)'!$B$2:$I$2,1),'TABLO20.2(RL)'!$A$2:$I$2,1)))/(ROUNDUP(B18,0)-ROUNDDOWN(B18,0))*(B18-ROUNDDOWN(B18,0))))))</f>
        <v>0.0405</v>
      </c>
      <c r="J18" s="80">
        <f>IF(ISBLANK('BİNA ve TES. BİLG.'!A17),"",$I18*$F18)</f>
        <v>0.38070000000000004</v>
      </c>
      <c r="K18" s="73">
        <f>IF(ISBLANK('BİNA ve TES. BİLG.'!A17),"",IF($A18&lt;=15,LOOKUP($A18,KAYIPHESABI!$C$4:$AE$4,KAYIPHESABI!$C$15:$AE$15),LOOKUP($A18,KAYIPHESABI!$C$18:$AE$18,KAYIPHESABI!$C$29)))</f>
        <v>1.8</v>
      </c>
      <c r="L18" s="80">
        <f>IF(ISBLANK('BİNA ve TES. BİLG.'!A17),"",3.97*10^-3*$K18*$H18^2)</f>
        <v>0.025797060000000004</v>
      </c>
      <c r="M18" s="73">
        <f>IF(ISBLANK('BİNA ve TES. BİLG.'!D17),"",'BİNA ve TES. BİLG.'!D17)</f>
        <v>0.8</v>
      </c>
      <c r="N18" s="73">
        <f>IF(ISBLANK('BİNA ve TES. BİLG.'!A17),"",$M18*0.049)</f>
        <v>0.039200000000000006</v>
      </c>
      <c r="O18" s="73">
        <f>IF(ISBLANK('BİNA ve TES. BİLG.'!A17),"",O17-(13.92*B18^1.82/E18^4.82))</f>
        <v>1.020690545374537</v>
      </c>
      <c r="P18" s="80">
        <f>IF(ISBLANK('BİNA ve TES. BİLG.'!A17),"",$J18+$L18+$N18)</f>
        <v>0.44569706000000003</v>
      </c>
      <c r="Q18" s="105"/>
      <c r="R18" s="73">
        <f>IF(ISBLANK('BİNA ve TES. BİLG.'!A19),"",'BİNA ve TES. BİLG.'!A19)</f>
        <v>15</v>
      </c>
      <c r="S18" s="73">
        <f>IF(ISBLANK('BİNA ve TES. BİLG.'!B19),"",'BİNA ve TES. BİLG.'!B19)</f>
        <v>3.5</v>
      </c>
      <c r="T18" s="73">
        <f>IF(ISBLANK('BİNA ve TES. BİLG.'!B19),"",IF(ROUNDUP(18.82*SQRT(B20/(4*1.021)),0)&lt;15,15,ROUNDUP(18.82*SQRT(B20/(4*1.021)),0)))</f>
        <v>18</v>
      </c>
      <c r="U18" s="108"/>
      <c r="V18" s="129">
        <v>500</v>
      </c>
      <c r="W18" s="224">
        <v>451</v>
      </c>
      <c r="X18" s="222"/>
      <c r="Y18" s="221"/>
      <c r="Z18" s="220"/>
      <c r="AA18" s="181"/>
    </row>
    <row r="19" spans="1:27" ht="12.75">
      <c r="A19" s="73">
        <f>IF(ISBLANK('BİNA ve TES. BİLG.'!A18),"",'BİNA ve TES. BİLG.'!A18)</f>
        <v>14</v>
      </c>
      <c r="B19" s="73">
        <f>IF(ISBLANK('BİNA ve TES. BİLG.'!B18),"",'BİNA ve TES. BİLG.'!B18)</f>
        <v>1.6</v>
      </c>
      <c r="C19" s="73">
        <f>IF(ISBLANK('BİNA ve TES. BİLG.'!B18),"",IF(ROUNDUP(18.82*SQRT(B19/(4*1.021)),0)&lt;15,15,ROUNDUP(18.82*SQRT(B19/(4*1.021)),0)))</f>
        <v>15</v>
      </c>
      <c r="D19" s="72">
        <v>20</v>
      </c>
      <c r="E19" s="73">
        <f>IF(ISBLANK('BİNA ve TES. BİLG.'!B18),"",LOOKUP($D19,'TABLO23(TAHMİNİ BORU ÇAPLARI)'!$A$3:$A$18,'TABLO23(TAHMİNİ BORU ÇAPLARI)'!$D$3:$D$18))</f>
        <v>21.1</v>
      </c>
      <c r="F19" s="74">
        <f>IF(ISBLANK('BİNA ve TES. BİLG.'!C18),"",'BİNA ve TES. BİLG.'!C18)</f>
        <v>10.9</v>
      </c>
      <c r="G19" s="73">
        <f>IF(ISBLANK('BİNA ve TES. BİLG.'!B18),"",G18-(23.2*0.6*F19*B19^1.82/E19^4.82))</f>
        <v>1.0196040926640615</v>
      </c>
      <c r="H19" s="74">
        <f>IF(ISBLANK('BİNA ve TES. BİLG.'!A18),"",IF(B19&gt;31,353.677*B19/(E19^2*G19),IF(B19=VLOOKUP(B19,'TABLO20.1(V)'!$A$5:$A$54,1),INDEX('TABLO20.1(V)'!$A$5:$I$54,MATCH(VLOOKUP(B19,'TABLO20.1(V)'!$A$5:$A$54,1),'TABLO20.1(V)'!$A$5:$A$54,0),MATCH(HLOOKUP(D19,'TABLO20.1(V)'!$B$2:$I$2,1),'TABLO20.1(V)'!$A$2:$I$2,1)),(INDEX('TABLO20.1(V)'!$A$5:$I$54,MATCH(VLOOKUP(ROUNDDOWN(B19,0),'TABLO20.1(V)'!$A$5:$A$54,1),'TABLO20.1(V)'!$A$5:$A$54,0),MATCH(HLOOKUP(D19,'TABLO20.1(V)'!$B$2:$I$2,1),'TABLO20.1(V)'!$A$2:$I$2,1))+(INDEX('TABLO20.1(V)'!$A$5:$I$54,MATCH(VLOOKUP(ROUNDUP(B19,0),'TABLO20.1(V)'!$A$5:$A$54,1),'TABLO20.1(V)'!$A$5:$A$54,0),MATCH(HLOOKUP(D19,'TABLO20.1(V)'!$A$2:$I$2,1),'TABLO20.1(V)'!$A$2:$I$2,1))-INDEX('TABLO20.1(V)'!$A$5:$I$54,MATCH(VLOOKUP(ROUNDDOWN(B19,0),'TABLO20.1(V)'!$A$5:$A$54,1),'TABLO20.1(V)'!$A$5:$A$54,0),MATCH(HLOOKUP(D19,'TABLO20.1(V)'!$B$2:$I$2,1),'TABLO20.1(V)'!$A$2:$I$2,1)))/(ROUNDUP(B19,0)-ROUNDDOWN(B19,0))*(B19-ROUNDDOWN(B19,0))))))</f>
        <v>0.9000000000000001</v>
      </c>
      <c r="I19" s="80">
        <f>IF(ISBLANK('BİNA ve TES. BİLG.'!A18),"",IF(B19&gt;31,(O18-O19)*1000,IF(B19=VLOOKUP(B19,'TABLO20.2(RL)'!$A$5:$A$54,1),INDEX('TABLO20.2(RL)'!$A$5:$I$54,MATCH(VLOOKUP(B19,'TABLO20.2(RL)'!$A$5:$A$54,1),'TABLO20.2(RL)'!$A$5:$A$54,0),MATCH(HLOOKUP(E19,'TABLO20.2(RL)'!$B$2:$I$2,1),'TABLO20.2(RL)'!$A$2:$I$2,1)),(INDEX('TABLO20.2(RL)'!$A$5:$I$54,MATCH(VLOOKUP(ROUNDDOWN(B19,0),'TABLO20.2(RL)'!$A$5:$A$54,1),'TABLO20.2(RL)'!$A$5:$A$54,0),MATCH(HLOOKUP(E19,'TABLO20.2(RL)'!$B$2:$I$2,1),'TABLO20.2(RL)'!$A$2:$I$2,1))+(INDEX('TABLO20.2(RL)'!$A$5:$I$54,MATCH(VLOOKUP(ROUNDUP(B19,0),'TABLO20.2(RL)'!$A$5:$A$54,1),'TABLO20.2(RL)'!$A$5:$A$54,0),MATCH(HLOOKUP(E19,'TABLO20.2(RL)'!$A$2:$I$2,1),'TABLO20.2(RL)'!$A$2:$I$2,1))-INDEX('TABLO20.2(RL)'!$A$5:$I$54,MATCH(VLOOKUP(ROUNDDOWN(B19,0),'TABLO20.2(RL)'!$A$5:$A$54,1),'TABLO20.2(RL)'!$A$5:$A$54,0),MATCH(HLOOKUP(E19,'TABLO20.2(RL)'!$B$2:$I$2,1),'TABLO20.2(RL)'!$A$2:$I$2,1)))/(ROUNDUP(B19,0)-ROUNDDOWN(B19,0))*(B19-ROUNDDOWN(B19,0))))))</f>
        <v>0.01614</v>
      </c>
      <c r="J19" s="80">
        <f>IF(ISBLANK('BİNA ve TES. BİLG.'!A18),"",$I19*$F19)</f>
        <v>0.17592600000000003</v>
      </c>
      <c r="K19" s="73">
        <f>IF(ISBLANK('BİNA ve TES. BİLG.'!A18),"",IF($A19&lt;=15,LOOKUP($A19,KAYIPHESABI!$C$4:$AE$4,KAYIPHESABI!$C$15:$AE$15),LOOKUP($A19,KAYIPHESABI!$C$18:$AE$18,KAYIPHESABI!$C$29)))</f>
        <v>4.3</v>
      </c>
      <c r="L19" s="80">
        <f>IF(ISBLANK('BİNA ve TES. BİLG.'!A18),"",3.97*10^-3*$K19*$H19^2)</f>
        <v>0.013827510000000006</v>
      </c>
      <c r="M19" s="73">
        <f>IF(ISBLANK('BİNA ve TES. BİLG.'!D18),"",'BİNA ve TES. BİLG.'!D18)</f>
        <v>1</v>
      </c>
      <c r="N19" s="73">
        <f>IF(ISBLANK('BİNA ve TES. BİLG.'!A18),"",$M19*0.049)</f>
        <v>0.049</v>
      </c>
      <c r="O19" s="73">
        <f>IF(ISBLANK('BİNA ve TES. BİLG.'!A18),"",O18-(13.92*B19^1.82/E19^4.82))</f>
        <v>1.0206769904791808</v>
      </c>
      <c r="P19" s="80">
        <f>IF(ISBLANK('BİNA ve TES. BİLG.'!A18),"",$J19+$L19+$N19)</f>
        <v>0.23875351000000006</v>
      </c>
      <c r="Q19" s="105"/>
      <c r="R19" s="73">
        <f>IF(ISBLANK('BİNA ve TES. BİLG.'!A20),"",'BİNA ve TES. BİLG.'!A20)</f>
        <v>16</v>
      </c>
      <c r="S19" s="73">
        <f>IF(ISBLANK('BİNA ve TES. BİLG.'!B20),"",'BİNA ve TES. BİLG.'!B20)</f>
        <v>2.5</v>
      </c>
      <c r="T19" s="73">
        <f>IF(ISBLANK('BİNA ve TES. BİLG.'!B20),"",IF(ROUNDUP(18.82*SQRT(B21/(4*1.021)),0)&lt;15,15,ROUNDUP(18.82*SQRT(B21/(4*1.021)),0)))</f>
        <v>15</v>
      </c>
      <c r="U19" s="108"/>
      <c r="V19" s="76"/>
      <c r="W19" s="111"/>
      <c r="X19" s="223"/>
      <c r="Y19" s="180"/>
      <c r="Z19" s="181"/>
      <c r="AA19" s="181"/>
    </row>
    <row r="20" spans="1:27" ht="12.75">
      <c r="A20" s="73">
        <f>IF(ISBLANK('BİNA ve TES. BİLG.'!A19),"",'BİNA ve TES. BİLG.'!A19)</f>
        <v>15</v>
      </c>
      <c r="B20" s="73">
        <f>IF(ISBLANK('BİNA ve TES. BİLG.'!B19),"",'BİNA ve TES. BİLG.'!B19)</f>
        <v>3.5</v>
      </c>
      <c r="C20" s="73">
        <f>IF(ISBLANK('BİNA ve TES. BİLG.'!B19),"",IF(ROUNDUP(18.82*SQRT(B20/(4*1.021)),0)&lt;15,15,ROUNDUP(18.82*SQRT(B20/(4*1.021)),0)))</f>
        <v>18</v>
      </c>
      <c r="D20" s="72">
        <v>25</v>
      </c>
      <c r="E20" s="73">
        <f>IF(ISBLANK('BİNA ve TES. BİLG.'!B19),"",LOOKUP($D20,'TABLO23(TAHMİNİ BORU ÇAPLARI)'!$A$3:$A$18,'TABLO23(TAHMİNİ BORU ÇAPLARI)'!$D$3:$D$18))</f>
        <v>26.9</v>
      </c>
      <c r="F20" s="74">
        <f>IF(ISBLANK('BİNA ve TES. BİLG.'!C19),"",'BİNA ve TES. BİLG.'!C19)</f>
        <v>1.1</v>
      </c>
      <c r="G20" s="73">
        <f>IF(ISBLANK('BİNA ve TES. BİLG.'!B19),"",G19-(23.2*0.6*F20*B20^1.82/E20^4.82))</f>
        <v>1.0195848692831517</v>
      </c>
      <c r="H20" s="74">
        <f>IF(ISBLANK('BİNA ve TES. BİLG.'!A19),"",IF(B20&gt;31,353.677*B20/(E20^2*G20),IF(B20=VLOOKUP(B20,'TABLO20.1(V)'!$A$5:$A$54,1),INDEX('TABLO20.1(V)'!$A$5:$I$54,MATCH(VLOOKUP(B20,'TABLO20.1(V)'!$A$5:$A$54,1),'TABLO20.1(V)'!$A$5:$A$54,0),MATCH(HLOOKUP(D20,'TABLO20.1(V)'!$B$2:$I$2,1),'TABLO20.1(V)'!$A$2:$I$2,1)),(INDEX('TABLO20.1(V)'!$A$5:$I$54,MATCH(VLOOKUP(ROUNDDOWN(B20,0),'TABLO20.1(V)'!$A$5:$A$54,1),'TABLO20.1(V)'!$A$5:$A$54,0),MATCH(HLOOKUP(D20,'TABLO20.1(V)'!$B$2:$I$2,1),'TABLO20.1(V)'!$A$2:$I$2,1))+(INDEX('TABLO20.1(V)'!$A$5:$I$54,MATCH(VLOOKUP(ROUNDUP(B20,0),'TABLO20.1(V)'!$A$5:$A$54,1),'TABLO20.1(V)'!$A$5:$A$54,0),MATCH(HLOOKUP(D20,'TABLO20.1(V)'!$A$2:$I$2,1),'TABLO20.1(V)'!$A$2:$I$2,1))-INDEX('TABLO20.1(V)'!$A$5:$I$54,MATCH(VLOOKUP(ROUNDDOWN(B20,0),'TABLO20.1(V)'!$A$5:$A$54,1),'TABLO20.1(V)'!$A$5:$A$54,0),MATCH(HLOOKUP(D20,'TABLO20.1(V)'!$B$2:$I$2,1),'TABLO20.1(V)'!$A$2:$I$2,1)))/(ROUNDUP(B20,0)-ROUNDDOWN(B20,0))*(B20-ROUNDDOWN(B20,0))))))</f>
        <v>1.7</v>
      </c>
      <c r="I20" s="80">
        <f>IF(ISBLANK('BİNA ve TES. BİLG.'!A19),"",IF(B20&gt;31,(O19-O20)*1000,IF(B20=VLOOKUP(B20,'TABLO20.2(RL)'!$A$5:$A$54,1),INDEX('TABLO20.2(RL)'!$A$5:$I$54,MATCH(VLOOKUP(B20,'TABLO20.2(RL)'!$A$5:$A$54,1),'TABLO20.2(RL)'!$A$5:$A$54,0),MATCH(HLOOKUP(E20,'TABLO20.2(RL)'!$B$2:$I$2,1),'TABLO20.2(RL)'!$A$2:$I$2,1)),(INDEX('TABLO20.2(RL)'!$A$5:$I$54,MATCH(VLOOKUP(ROUNDDOWN(B20,0),'TABLO20.2(RL)'!$A$5:$A$54,1),'TABLO20.2(RL)'!$A$5:$A$54,0),MATCH(HLOOKUP(E20,'TABLO20.2(RL)'!$B$2:$I$2,1),'TABLO20.2(RL)'!$A$2:$I$2,1))+(INDEX('TABLO20.2(RL)'!$A$5:$I$54,MATCH(VLOOKUP(ROUNDUP(B20,0),'TABLO20.2(RL)'!$A$5:$A$54,1),'TABLO20.2(RL)'!$A$5:$A$54,0),MATCH(HLOOKUP(E20,'TABLO20.2(RL)'!$A$2:$I$2,1),'TABLO20.2(RL)'!$A$2:$I$2,1))-INDEX('TABLO20.2(RL)'!$A$5:$I$54,MATCH(VLOOKUP(ROUNDDOWN(B20,0),'TABLO20.2(RL)'!$A$5:$A$54,1),'TABLO20.2(RL)'!$A$5:$A$54,0),MATCH(HLOOKUP(E20,'TABLO20.2(RL)'!$B$2:$I$2,1),'TABLO20.2(RL)'!$A$2:$I$2,1)))/(ROUNDUP(B20,0)-ROUNDDOWN(B20,0))*(B20-ROUNDDOWN(B20,0))))))</f>
        <v>0.0234</v>
      </c>
      <c r="J20" s="80">
        <f>IF(ISBLANK('BİNA ve TES. BİLG.'!A19),"",$I20*$F20)</f>
        <v>0.025740000000000002</v>
      </c>
      <c r="K20" s="73">
        <f>IF(ISBLANK('BİNA ve TES. BİLG.'!A19),"",IF($A20&lt;=15,LOOKUP($A20,KAYIPHESABI!$C$4:$AE$4,KAYIPHESABI!$C$15:$AE$15),LOOKUP($A20,KAYIPHESABI!$C$18:$AE$18,KAYIPHESABI!$C$29)))</f>
        <v>0.8</v>
      </c>
      <c r="L20" s="80">
        <f>IF(ISBLANK('BİNA ve TES. BİLG.'!A19),"",3.97*10^-3*$K20*$H20^2)</f>
        <v>0.00917864</v>
      </c>
      <c r="M20" s="73">
        <f>IF(ISBLANK('BİNA ve TES. BİLG.'!D19),"",'BİNA ve TES. BİLG.'!D19)</f>
        <v>0</v>
      </c>
      <c r="N20" s="73">
        <f>IF(ISBLANK('BİNA ve TES. BİLG.'!A19),"",$M20*0.049)</f>
        <v>0</v>
      </c>
      <c r="O20" s="73">
        <f>IF(ISBLANK('BİNA ve TES. BİLG.'!A19),"",O19-(13.92*B20^1.82/E20^4.82))</f>
        <v>1.0206595146783537</v>
      </c>
      <c r="P20" s="80">
        <f>IF(ISBLANK('BİNA ve TES. BİLG.'!A19),"",$J20+$L20+$N20)</f>
        <v>0.03491864</v>
      </c>
      <c r="Q20" s="105"/>
      <c r="R20" s="73">
        <f>IF(ISBLANK('BİNA ve TES. BİLG.'!A21),"",'BİNA ve TES. BİLG.'!A21)</f>
        <v>17</v>
      </c>
      <c r="S20" s="73">
        <f>IF(ISBLANK('BİNA ve TES. BİLG.'!B21),"",'BİNA ve TES. BİLG.'!B21)</f>
        <v>1.6</v>
      </c>
      <c r="T20" s="73">
        <f>IF(ISBLANK('BİNA ve TES. BİLG.'!B21),"",IF(ROUNDUP(18.82*SQRT(B22/(4*1.021)),0)&lt;15,15,ROUNDUP(18.82*SQRT(B22/(4*1.021)),0)))</f>
        <v>15</v>
      </c>
      <c r="U20" s="108"/>
      <c r="V20" s="75"/>
      <c r="X20" s="180"/>
      <c r="Y20" s="180"/>
      <c r="Z20" s="181"/>
      <c r="AA20" s="181"/>
    </row>
    <row r="21" spans="1:25" ht="12.75">
      <c r="A21" s="73">
        <f>IF(ISBLANK('BİNA ve TES. BİLG.'!A20),"",'BİNA ve TES. BİLG.'!A20)</f>
        <v>16</v>
      </c>
      <c r="B21" s="73">
        <f>IF(ISBLANK('BİNA ve TES. BİLG.'!B20),"",'BİNA ve TES. BİLG.'!B20)</f>
        <v>2.5</v>
      </c>
      <c r="C21" s="73">
        <f>IF(ISBLANK('BİNA ve TES. BİLG.'!B20),"",IF(ROUNDUP(18.82*SQRT(B21/(4*1.021)),0)&lt;15,15,ROUNDUP(18.82*SQRT(B21/(4*1.021)),0)))</f>
        <v>15</v>
      </c>
      <c r="D21" s="72">
        <v>20</v>
      </c>
      <c r="E21" s="73">
        <f>IF(ISBLANK('BİNA ve TES. BİLG.'!B20),"",LOOKUP($D21,'TABLO23(TAHMİNİ BORU ÇAPLARI)'!$A$3:$A$18,'TABLO23(TAHMİNİ BORU ÇAPLARI)'!$D$3:$D$18))</f>
        <v>21.1</v>
      </c>
      <c r="F21" s="74">
        <f>IF(ISBLANK('BİNA ve TES. BİLG.'!C20),"",'BİNA ve TES. BİLG.'!C20)</f>
        <v>10.6</v>
      </c>
      <c r="G21" s="73">
        <f>IF(ISBLANK('BİNA ve TES. BİLG.'!B20),"",G20-(23.2*0.6*F21*B21^1.82/E21^4.82))</f>
        <v>1.0192611605010697</v>
      </c>
      <c r="H21" s="74">
        <f>IF(ISBLANK('BİNA ve TES. BİLG.'!A20),"",IF(B21&gt;31,353.677*B21/(E21^2*G21),IF(B21=VLOOKUP(B21,'TABLO20.1(V)'!$A$5:$A$54,1),INDEX('TABLO20.1(V)'!$A$5:$I$54,MATCH(VLOOKUP(B21,'TABLO20.1(V)'!$A$5:$A$54,1),'TABLO20.1(V)'!$A$5:$A$54,0),MATCH(HLOOKUP(D21,'TABLO20.1(V)'!$B$2:$I$2,1),'TABLO20.1(V)'!$A$2:$I$2,1)),(INDEX('TABLO20.1(V)'!$A$5:$I$54,MATCH(VLOOKUP(ROUNDDOWN(B21,0),'TABLO20.1(V)'!$A$5:$A$54,1),'TABLO20.1(V)'!$A$5:$A$54,0),MATCH(HLOOKUP(D21,'TABLO20.1(V)'!$B$2:$I$2,1),'TABLO20.1(V)'!$A$2:$I$2,1))+(INDEX('TABLO20.1(V)'!$A$5:$I$54,MATCH(VLOOKUP(ROUNDUP(B21,0),'TABLO20.1(V)'!$A$5:$A$54,1),'TABLO20.1(V)'!$A$5:$A$54,0),MATCH(HLOOKUP(D21,'TABLO20.1(V)'!$A$2:$I$2,1),'TABLO20.1(V)'!$A$2:$I$2,1))-INDEX('TABLO20.1(V)'!$A$5:$I$54,MATCH(VLOOKUP(ROUNDDOWN(B21,0),'TABLO20.1(V)'!$A$5:$A$54,1),'TABLO20.1(V)'!$A$5:$A$54,0),MATCH(HLOOKUP(D21,'TABLO20.1(V)'!$B$2:$I$2,1),'TABLO20.1(V)'!$A$2:$I$2,1)))/(ROUNDUP(B21,0)-ROUNDDOWN(B21,0))*(B21-ROUNDDOWN(B21,0))))))</f>
        <v>1.9</v>
      </c>
      <c r="I21" s="80">
        <f>IF(ISBLANK('BİNA ve TES. BİLG.'!A20),"",IF(B21&gt;31,(O20-O21)*1000,IF(B21=VLOOKUP(B21,'TABLO20.2(RL)'!$A$5:$A$54,1),INDEX('TABLO20.2(RL)'!$A$5:$I$54,MATCH(VLOOKUP(B21,'TABLO20.2(RL)'!$A$5:$A$54,1),'TABLO20.2(RL)'!$A$5:$A$54,0),MATCH(HLOOKUP(E21,'TABLO20.2(RL)'!$B$2:$I$2,1),'TABLO20.2(RL)'!$A$2:$I$2,1)),(INDEX('TABLO20.2(RL)'!$A$5:$I$54,MATCH(VLOOKUP(ROUNDDOWN(B21,0),'TABLO20.2(RL)'!$A$5:$A$54,1),'TABLO20.2(RL)'!$A$5:$A$54,0),MATCH(HLOOKUP(E21,'TABLO20.2(RL)'!$B$2:$I$2,1),'TABLO20.2(RL)'!$A$2:$I$2,1))+(INDEX('TABLO20.2(RL)'!$A$5:$I$54,MATCH(VLOOKUP(ROUNDUP(B21,0),'TABLO20.2(RL)'!$A$5:$A$54,1),'TABLO20.2(RL)'!$A$5:$A$54,0),MATCH(HLOOKUP(E21,'TABLO20.2(RL)'!$A$2:$I$2,1),'TABLO20.2(RL)'!$A$2:$I$2,1))-INDEX('TABLO20.2(RL)'!$A$5:$I$54,MATCH(VLOOKUP(ROUNDDOWN(B21,0),'TABLO20.2(RL)'!$A$5:$A$54,1),'TABLO20.2(RL)'!$A$5:$A$54,0),MATCH(HLOOKUP(E21,'TABLO20.2(RL)'!$B$2:$I$2,1),'TABLO20.2(RL)'!$A$2:$I$2,1)))/(ROUNDUP(B21,0)-ROUNDDOWN(B21,0))*(B21-ROUNDDOWN(B21,0))))))</f>
        <v>0.0405</v>
      </c>
      <c r="J21" s="80">
        <f>IF(ISBLANK('BİNA ve TES. BİLG.'!A20),"",$I21*$F21)</f>
        <v>0.4293</v>
      </c>
      <c r="K21" s="73">
        <f>IF(ISBLANK('BİNA ve TES. BİLG.'!A20),"",IF($A21&lt;=15,LOOKUP($A21,KAYIPHESABI!$C$4:$AE$4,KAYIPHESABI!$C$15:$AE$15),LOOKUP($A21,KAYIPHESABI!$C$18:$AE$18,KAYIPHESABI!$C$29)))</f>
        <v>3.5</v>
      </c>
      <c r="L21" s="80">
        <f>IF(ISBLANK('BİNA ve TES. BİLG.'!A20),"",3.97*10^-3*$K21*$H21^2)</f>
        <v>0.05016095</v>
      </c>
      <c r="M21" s="73">
        <f>IF(ISBLANK('BİNA ve TES. BİLG.'!D20),"",'BİNA ve TES. BİLG.'!D20)</f>
        <v>0.8</v>
      </c>
      <c r="N21" s="73">
        <f>IF(ISBLANK('BİNA ve TES. BİLG.'!A20),"",$M21*0.049)</f>
        <v>0.039200000000000006</v>
      </c>
      <c r="O21" s="73">
        <f>IF(ISBLANK('BİNA ve TES. BİLG.'!A20),"",O20-(13.92*B21^1.82/E21^4.82))</f>
        <v>1.0206289761140064</v>
      </c>
      <c r="P21" s="80">
        <f>IF(ISBLANK('BİNA ve TES. BİLG.'!A20),"",$J21+$L21+$N21)</f>
        <v>0.51866095</v>
      </c>
      <c r="Q21" s="105"/>
      <c r="R21" s="73">
        <f>IF(ISBLANK('BİNA ve TES. BİLG.'!A22),"",'BİNA ve TES. BİLG.'!A22)</f>
        <v>18</v>
      </c>
      <c r="S21" s="73">
        <f>IF(ISBLANK('BİNA ve TES. BİLG.'!B22),"",'BİNA ve TES. BİLG.'!B22)</f>
        <v>3.5</v>
      </c>
      <c r="T21" s="73">
        <f>IF(ISBLANK('BİNA ve TES. BİLG.'!B22),"",IF(ROUNDUP(18.82*SQRT(B23/(4*1.021)),0)&lt;15,15,ROUNDUP(18.82*SQRT(B23/(4*1.021)),0)))</f>
        <v>18</v>
      </c>
      <c r="U21" s="108"/>
      <c r="V21" s="75"/>
      <c r="X21" s="1"/>
      <c r="Y21" s="1"/>
    </row>
    <row r="22" spans="1:25" ht="12.75">
      <c r="A22" s="73">
        <f>IF(ISBLANK('BİNA ve TES. BİLG.'!A21),"",'BİNA ve TES. BİLG.'!A21)</f>
        <v>17</v>
      </c>
      <c r="B22" s="73">
        <f>IF(ISBLANK('BİNA ve TES. BİLG.'!B21),"",'BİNA ve TES. BİLG.'!B21)</f>
        <v>1.6</v>
      </c>
      <c r="C22" s="73">
        <f>IF(ISBLANK('BİNA ve TES. BİLG.'!B21),"",IF(ROUNDUP(18.82*SQRT(B22/(4*1.021)),0)&lt;15,15,ROUNDUP(18.82*SQRT(B22/(4*1.021)),0)))</f>
        <v>15</v>
      </c>
      <c r="D22" s="72">
        <v>20</v>
      </c>
      <c r="E22" s="73">
        <f>IF(ISBLANK('BİNA ve TES. BİLG.'!B21),"",LOOKUP($D22,'TABLO23(TAHMİNİ BORU ÇAPLARI)'!$A$3:$A$18,'TABLO23(TAHMİNİ BORU ÇAPLARI)'!$D$3:$D$18))</f>
        <v>21.1</v>
      </c>
      <c r="F22" s="74">
        <f>IF(ISBLANK('BİNA ve TES. BİLG.'!C21),"",'BİNA ve TES. BİLG.'!C21)</f>
        <v>8.9</v>
      </c>
      <c r="G22" s="73">
        <f>IF(ISBLANK('BİNA ve TES. BİLG.'!B21),"",G21-(23.2*0.6*F22*B22^1.82/E22^4.82))</f>
        <v>1.0191405219324001</v>
      </c>
      <c r="H22" s="74">
        <f>IF(ISBLANK('BİNA ve TES. BİLG.'!A21),"",IF(B22&gt;31,353.677*B22/(E22^2*G22),IF(B22=VLOOKUP(B22,'TABLO20.1(V)'!$A$5:$A$54,1),INDEX('TABLO20.1(V)'!$A$5:$I$54,MATCH(VLOOKUP(B22,'TABLO20.1(V)'!$A$5:$A$54,1),'TABLO20.1(V)'!$A$5:$A$54,0),MATCH(HLOOKUP(D22,'TABLO20.1(V)'!$B$2:$I$2,1),'TABLO20.1(V)'!$A$2:$I$2,1)),(INDEX('TABLO20.1(V)'!$A$5:$I$54,MATCH(VLOOKUP(ROUNDDOWN(B22,0),'TABLO20.1(V)'!$A$5:$A$54,1),'TABLO20.1(V)'!$A$5:$A$54,0),MATCH(HLOOKUP(D22,'TABLO20.1(V)'!$B$2:$I$2,1),'TABLO20.1(V)'!$A$2:$I$2,1))+(INDEX('TABLO20.1(V)'!$A$5:$I$54,MATCH(VLOOKUP(ROUNDUP(B22,0),'TABLO20.1(V)'!$A$5:$A$54,1),'TABLO20.1(V)'!$A$5:$A$54,0),MATCH(HLOOKUP(D22,'TABLO20.1(V)'!$A$2:$I$2,1),'TABLO20.1(V)'!$A$2:$I$2,1))-INDEX('TABLO20.1(V)'!$A$5:$I$54,MATCH(VLOOKUP(ROUNDDOWN(B22,0),'TABLO20.1(V)'!$A$5:$A$54,1),'TABLO20.1(V)'!$A$5:$A$54,0),MATCH(HLOOKUP(D22,'TABLO20.1(V)'!$B$2:$I$2,1),'TABLO20.1(V)'!$A$2:$I$2,1)))/(ROUNDUP(B22,0)-ROUNDDOWN(B22,0))*(B22-ROUNDDOWN(B22,0))))))</f>
        <v>0.9000000000000001</v>
      </c>
      <c r="I22" s="80">
        <f>IF(ISBLANK('BİNA ve TES. BİLG.'!A21),"",IF(B22&gt;31,(O21-O22)*1000,IF(B22=VLOOKUP(B22,'TABLO20.2(RL)'!$A$5:$A$54,1),INDEX('TABLO20.2(RL)'!$A$5:$I$54,MATCH(VLOOKUP(B22,'TABLO20.2(RL)'!$A$5:$A$54,1),'TABLO20.2(RL)'!$A$5:$A$54,0),MATCH(HLOOKUP(E22,'TABLO20.2(RL)'!$B$2:$I$2,1),'TABLO20.2(RL)'!$A$2:$I$2,1)),(INDEX('TABLO20.2(RL)'!$A$5:$I$54,MATCH(VLOOKUP(ROUNDDOWN(B22,0),'TABLO20.2(RL)'!$A$5:$A$54,1),'TABLO20.2(RL)'!$A$5:$A$54,0),MATCH(HLOOKUP(E22,'TABLO20.2(RL)'!$B$2:$I$2,1),'TABLO20.2(RL)'!$A$2:$I$2,1))+(INDEX('TABLO20.2(RL)'!$A$5:$I$54,MATCH(VLOOKUP(ROUNDUP(B22,0),'TABLO20.2(RL)'!$A$5:$A$54,1),'TABLO20.2(RL)'!$A$5:$A$54,0),MATCH(HLOOKUP(E22,'TABLO20.2(RL)'!$A$2:$I$2,1),'TABLO20.2(RL)'!$A$2:$I$2,1))-INDEX('TABLO20.2(RL)'!$A$5:$I$54,MATCH(VLOOKUP(ROUNDDOWN(B22,0),'TABLO20.2(RL)'!$A$5:$A$54,1),'TABLO20.2(RL)'!$A$5:$A$54,0),MATCH(HLOOKUP(E22,'TABLO20.2(RL)'!$B$2:$I$2,1),'TABLO20.2(RL)'!$A$2:$I$2,1)))/(ROUNDUP(B22,0)-ROUNDDOWN(B22,0))*(B22-ROUNDDOWN(B22,0))))))</f>
        <v>0.01614</v>
      </c>
      <c r="J22" s="80">
        <f>IF(ISBLANK('BİNA ve TES. BİLG.'!A21),"",$I22*$F22)</f>
        <v>0.14364600000000002</v>
      </c>
      <c r="K22" s="73">
        <f>IF(ISBLANK('BİNA ve TES. BİLG.'!A21),"",IF($A22&lt;=15,LOOKUP($A22,KAYIPHESABI!$C$4:$AE$4,KAYIPHESABI!$C$15:$AE$15),LOOKUP($A22,KAYIPHESABI!$C$18:$AE$18,KAYIPHESABI!$C$29)))</f>
        <v>2.2</v>
      </c>
      <c r="L22" s="80">
        <f>IF(ISBLANK('BİNA ve TES. BİLG.'!A21),"",3.97*10^-3*$K22*$H22^2)</f>
        <v>0.007074540000000004</v>
      </c>
      <c r="M22" s="73">
        <f>IF(ISBLANK('BİNA ve TES. BİLG.'!D21),"",'BİNA ve TES. BİLG.'!D21)</f>
        <v>1</v>
      </c>
      <c r="N22" s="73">
        <f>IF(ISBLANK('BİNA ve TES. BİLG.'!A21),"",$M22*0.049)</f>
        <v>0.049</v>
      </c>
      <c r="O22" s="73">
        <f>IF(ISBLANK('BİNA ve TES. BİLG.'!A21),"",O21-(13.92*B22^1.82/E22^4.82))</f>
        <v>1.0206154212186502</v>
      </c>
      <c r="P22" s="80">
        <f>IF(ISBLANK('BİNA ve TES. BİLG.'!A21),"",$J22+$L22+$N22)</f>
        <v>0.19972054</v>
      </c>
      <c r="Q22" s="105"/>
      <c r="R22" s="73">
        <f>IF(ISBLANK('BİNA ve TES. BİLG.'!A23),"",'BİNA ve TES. BİLG.'!A23)</f>
        <v>19</v>
      </c>
      <c r="S22" s="73">
        <f>IF(ISBLANK('BİNA ve TES. BİLG.'!B23),"",'BİNA ve TES. BİLG.'!B23)</f>
        <v>2.5</v>
      </c>
      <c r="T22" s="73">
        <f>IF(ISBLANK('BİNA ve TES. BİLG.'!B23),"",IF(ROUNDUP(18.82*SQRT(B24/(4*1.021)),0)&lt;15,15,ROUNDUP(18.82*SQRT(B24/(4*1.021)),0)))</f>
        <v>15</v>
      </c>
      <c r="U22" s="108"/>
      <c r="V22" s="76"/>
      <c r="X22" s="1"/>
      <c r="Y22" s="1"/>
    </row>
    <row r="23" spans="1:25" ht="12.75">
      <c r="A23" s="73">
        <f>IF(ISBLANK('BİNA ve TES. BİLG.'!A22),"",'BİNA ve TES. BİLG.'!A22)</f>
        <v>18</v>
      </c>
      <c r="B23" s="73">
        <f>IF(ISBLANK('BİNA ve TES. BİLG.'!B22),"",'BİNA ve TES. BİLG.'!B22)</f>
        <v>3.5</v>
      </c>
      <c r="C23" s="73">
        <f>IF(ISBLANK('BİNA ve TES. BİLG.'!B22),"",IF(ROUNDUP(18.82*SQRT(B23/(4*1.021)),0)&lt;15,15,ROUNDUP(18.82*SQRT(B23/(4*1.021)),0)))</f>
        <v>18</v>
      </c>
      <c r="D23" s="72">
        <v>25</v>
      </c>
      <c r="E23" s="73">
        <f>IF(ISBLANK('BİNA ve TES. BİLG.'!B22),"",LOOKUP($D23,'TABLO23(TAHMİNİ BORU ÇAPLARI)'!$A$3:$A$18,'TABLO23(TAHMİNİ BORU ÇAPLARI)'!$D$3:$D$18))</f>
        <v>26.9</v>
      </c>
      <c r="F23" s="74">
        <f>IF(ISBLANK('BİNA ve TES. BİLG.'!C22),"",'BİNA ve TES. BİLG.'!C22)</f>
        <v>7.85</v>
      </c>
      <c r="G23" s="73">
        <f>IF(ISBLANK('BİNA ve TES. BİLG.'!B22),"",G22-(23.2*0.6*F23*B23^1.82/E23^4.82))</f>
        <v>1.0190033368959077</v>
      </c>
      <c r="H23" s="74">
        <f>IF(ISBLANK('BİNA ve TES. BİLG.'!A22),"",IF(B23&gt;31,353.677*B23/(E23^2*G23),IF(B23=VLOOKUP(B23,'TABLO20.1(V)'!$A$5:$A$54,1),INDEX('TABLO20.1(V)'!$A$5:$I$54,MATCH(VLOOKUP(B23,'TABLO20.1(V)'!$A$5:$A$54,1),'TABLO20.1(V)'!$A$5:$A$54,0),MATCH(HLOOKUP(D23,'TABLO20.1(V)'!$B$2:$I$2,1),'TABLO20.1(V)'!$A$2:$I$2,1)),(INDEX('TABLO20.1(V)'!$A$5:$I$54,MATCH(VLOOKUP(ROUNDDOWN(B23,0),'TABLO20.1(V)'!$A$5:$A$54,1),'TABLO20.1(V)'!$A$5:$A$54,0),MATCH(HLOOKUP(D23,'TABLO20.1(V)'!$B$2:$I$2,1),'TABLO20.1(V)'!$A$2:$I$2,1))+(INDEX('TABLO20.1(V)'!$A$5:$I$54,MATCH(VLOOKUP(ROUNDUP(B23,0),'TABLO20.1(V)'!$A$5:$A$54,1),'TABLO20.1(V)'!$A$5:$A$54,0),MATCH(HLOOKUP(D23,'TABLO20.1(V)'!$A$2:$I$2,1),'TABLO20.1(V)'!$A$2:$I$2,1))-INDEX('TABLO20.1(V)'!$A$5:$I$54,MATCH(VLOOKUP(ROUNDDOWN(B23,0),'TABLO20.1(V)'!$A$5:$A$54,1),'TABLO20.1(V)'!$A$5:$A$54,0),MATCH(HLOOKUP(D23,'TABLO20.1(V)'!$B$2:$I$2,1),'TABLO20.1(V)'!$A$2:$I$2,1)))/(ROUNDUP(B23,0)-ROUNDDOWN(B23,0))*(B23-ROUNDDOWN(B23,0))))))</f>
        <v>1.7</v>
      </c>
      <c r="I23" s="80">
        <f>IF(ISBLANK('BİNA ve TES. BİLG.'!A22),"",IF(B23&gt;31,(O22-O23)*1000,IF(B23=VLOOKUP(B23,'TABLO20.2(RL)'!$A$5:$A$54,1),INDEX('TABLO20.2(RL)'!$A$5:$I$54,MATCH(VLOOKUP(B23,'TABLO20.2(RL)'!$A$5:$A$54,1),'TABLO20.2(RL)'!$A$5:$A$54,0),MATCH(HLOOKUP(E23,'TABLO20.2(RL)'!$B$2:$I$2,1),'TABLO20.2(RL)'!$A$2:$I$2,1)),(INDEX('TABLO20.2(RL)'!$A$5:$I$54,MATCH(VLOOKUP(ROUNDDOWN(B23,0),'TABLO20.2(RL)'!$A$5:$A$54,1),'TABLO20.2(RL)'!$A$5:$A$54,0),MATCH(HLOOKUP(E23,'TABLO20.2(RL)'!$B$2:$I$2,1),'TABLO20.2(RL)'!$A$2:$I$2,1))+(INDEX('TABLO20.2(RL)'!$A$5:$I$54,MATCH(VLOOKUP(ROUNDUP(B23,0),'TABLO20.2(RL)'!$A$5:$A$54,1),'TABLO20.2(RL)'!$A$5:$A$54,0),MATCH(HLOOKUP(E23,'TABLO20.2(RL)'!$A$2:$I$2,1),'TABLO20.2(RL)'!$A$2:$I$2,1))-INDEX('TABLO20.2(RL)'!$A$5:$I$54,MATCH(VLOOKUP(ROUNDDOWN(B23,0),'TABLO20.2(RL)'!$A$5:$A$54,1),'TABLO20.2(RL)'!$A$5:$A$54,0),MATCH(HLOOKUP(E23,'TABLO20.2(RL)'!$B$2:$I$2,1),'TABLO20.2(RL)'!$A$2:$I$2,1)))/(ROUNDUP(B23,0)-ROUNDDOWN(B23,0))*(B23-ROUNDDOWN(B23,0))))))</f>
        <v>0.0234</v>
      </c>
      <c r="J23" s="80">
        <f>IF(ISBLANK('BİNA ve TES. BİLG.'!A22),"",$I23*$F23)</f>
        <v>0.18369</v>
      </c>
      <c r="K23" s="73">
        <f>IF(ISBLANK('BİNA ve TES. BİLG.'!A22),"",IF($A23&lt;=15,LOOKUP($A23,KAYIPHESABI!$C$4:$AE$4,KAYIPHESABI!$C$15:$AE$15),LOOKUP($A23,KAYIPHESABI!$C$18:$AE$18,KAYIPHESABI!$C$29)))</f>
        <v>2.4000000000000004</v>
      </c>
      <c r="L23" s="80">
        <f>IF(ISBLANK('BİNA ve TES. BİLG.'!A22),"",3.97*10^-3*$K23*$H23^2)</f>
        <v>0.027535920000000002</v>
      </c>
      <c r="M23" s="73">
        <f>IF(ISBLANK('BİNA ve TES. BİLG.'!D22),"",'BİNA ve TES. BİLG.'!D22)</f>
        <v>0</v>
      </c>
      <c r="N23" s="73">
        <f>IF(ISBLANK('BİNA ve TES. BİLG.'!A22),"",$M23*0.049)</f>
        <v>0</v>
      </c>
      <c r="O23" s="73">
        <f>IF(ISBLANK('BİNA ve TES. BİLG.'!A22),"",O22-(13.92*B23^1.82/E23^4.82))</f>
        <v>1.0205979454178231</v>
      </c>
      <c r="P23" s="80">
        <f>IF(ISBLANK('BİNA ve TES. BİLG.'!A22),"",$J23+$L23+$N23)</f>
        <v>0.21122591999999998</v>
      </c>
      <c r="Q23" s="105"/>
      <c r="R23" s="73">
        <f>IF(ISBLANK('BİNA ve TES. BİLG.'!A24),"",'BİNA ve TES. BİLG.'!A24)</f>
        <v>20</v>
      </c>
      <c r="S23" s="73">
        <f>IF(ISBLANK('BİNA ve TES. BİLG.'!B24),"",'BİNA ve TES. BİLG.'!B24)</f>
        <v>1.6</v>
      </c>
      <c r="T23" s="73">
        <f>IF(ISBLANK('BİNA ve TES. BİLG.'!B24),"",IF(ROUNDUP(18.82*SQRT(B25/(4*1.021)),0)&lt;15,15,ROUNDUP(18.82*SQRT(B25/(4*1.021)),0)))</f>
        <v>15</v>
      </c>
      <c r="U23" s="108"/>
      <c r="V23" s="76"/>
      <c r="X23" s="1"/>
      <c r="Y23" s="1"/>
    </row>
    <row r="24" spans="1:24" ht="12.75">
      <c r="A24" s="73">
        <f>IF(ISBLANK('BİNA ve TES. BİLG.'!A23),"",'BİNA ve TES. BİLG.'!A23)</f>
        <v>19</v>
      </c>
      <c r="B24" s="73">
        <f>IF(ISBLANK('BİNA ve TES. BİLG.'!B23),"",'BİNA ve TES. BİLG.'!B23)</f>
        <v>2.5</v>
      </c>
      <c r="C24" s="73">
        <f>IF(ISBLANK('BİNA ve TES. BİLG.'!B23),"",IF(ROUNDUP(18.82*SQRT(B24/(4*1.021)),0)&lt;15,15,ROUNDUP(18.82*SQRT(B24/(4*1.021)),0)))</f>
        <v>15</v>
      </c>
      <c r="D24" s="72">
        <v>20</v>
      </c>
      <c r="E24" s="73">
        <f>IF(ISBLANK('BİNA ve TES. BİLG.'!B23),"",LOOKUP($D24,'TABLO23(TAHMİNİ BORU ÇAPLARI)'!$A$3:$A$18,'TABLO23(TAHMİNİ BORU ÇAPLARI)'!$D$3:$D$18))</f>
        <v>21.1</v>
      </c>
      <c r="F24" s="74">
        <f>IF(ISBLANK('BİNA ve TES. BİLG.'!C23),"",'BİNA ve TES. BİLG.'!C23)</f>
        <v>6.2</v>
      </c>
      <c r="G24" s="73">
        <f>IF(ISBLANK('BİNA ve TES. BİLG.'!B23),"",G23-(23.2*0.6*F24*B24^1.82/E24^4.82))</f>
        <v>1.0188139977969541</v>
      </c>
      <c r="H24" s="74">
        <f>IF(ISBLANK('BİNA ve TES. BİLG.'!A23),"",IF(B24&gt;31,353.677*B24/(E24^2*G24),IF(B24=VLOOKUP(B24,'TABLO20.1(V)'!$A$5:$A$54,1),INDEX('TABLO20.1(V)'!$A$5:$I$54,MATCH(VLOOKUP(B24,'TABLO20.1(V)'!$A$5:$A$54,1),'TABLO20.1(V)'!$A$5:$A$54,0),MATCH(HLOOKUP(D24,'TABLO20.1(V)'!$B$2:$I$2,1),'TABLO20.1(V)'!$A$2:$I$2,1)),(INDEX('TABLO20.1(V)'!$A$5:$I$54,MATCH(VLOOKUP(ROUNDDOWN(B24,0),'TABLO20.1(V)'!$A$5:$A$54,1),'TABLO20.1(V)'!$A$5:$A$54,0),MATCH(HLOOKUP(D24,'TABLO20.1(V)'!$B$2:$I$2,1),'TABLO20.1(V)'!$A$2:$I$2,1))+(INDEX('TABLO20.1(V)'!$A$5:$I$54,MATCH(VLOOKUP(ROUNDUP(B24,0),'TABLO20.1(V)'!$A$5:$A$54,1),'TABLO20.1(V)'!$A$5:$A$54,0),MATCH(HLOOKUP(D24,'TABLO20.1(V)'!$A$2:$I$2,1),'TABLO20.1(V)'!$A$2:$I$2,1))-INDEX('TABLO20.1(V)'!$A$5:$I$54,MATCH(VLOOKUP(ROUNDDOWN(B24,0),'TABLO20.1(V)'!$A$5:$A$54,1),'TABLO20.1(V)'!$A$5:$A$54,0),MATCH(HLOOKUP(D24,'TABLO20.1(V)'!$B$2:$I$2,1),'TABLO20.1(V)'!$A$2:$I$2,1)))/(ROUNDUP(B24,0)-ROUNDDOWN(B24,0))*(B24-ROUNDDOWN(B24,0))))))</f>
        <v>1.9</v>
      </c>
      <c r="I24" s="80">
        <f>IF(ISBLANK('BİNA ve TES. BİLG.'!A23),"",IF(B24&gt;31,(O23-O24)*1000,IF(B24=VLOOKUP(B24,'TABLO20.2(RL)'!$A$5:$A$54,1),INDEX('TABLO20.2(RL)'!$A$5:$I$54,MATCH(VLOOKUP(B24,'TABLO20.2(RL)'!$A$5:$A$54,1),'TABLO20.2(RL)'!$A$5:$A$54,0),MATCH(HLOOKUP(E24,'TABLO20.2(RL)'!$B$2:$I$2,1),'TABLO20.2(RL)'!$A$2:$I$2,1)),(INDEX('TABLO20.2(RL)'!$A$5:$I$54,MATCH(VLOOKUP(ROUNDDOWN(B24,0),'TABLO20.2(RL)'!$A$5:$A$54,1),'TABLO20.2(RL)'!$A$5:$A$54,0),MATCH(HLOOKUP(E24,'TABLO20.2(RL)'!$B$2:$I$2,1),'TABLO20.2(RL)'!$A$2:$I$2,1))+(INDEX('TABLO20.2(RL)'!$A$5:$I$54,MATCH(VLOOKUP(ROUNDUP(B24,0),'TABLO20.2(RL)'!$A$5:$A$54,1),'TABLO20.2(RL)'!$A$5:$A$54,0),MATCH(HLOOKUP(E24,'TABLO20.2(RL)'!$A$2:$I$2,1),'TABLO20.2(RL)'!$A$2:$I$2,1))-INDEX('TABLO20.2(RL)'!$A$5:$I$54,MATCH(VLOOKUP(ROUNDDOWN(B24,0),'TABLO20.2(RL)'!$A$5:$A$54,1),'TABLO20.2(RL)'!$A$5:$A$54,0),MATCH(HLOOKUP(E24,'TABLO20.2(RL)'!$B$2:$I$2,1),'TABLO20.2(RL)'!$A$2:$I$2,1)))/(ROUNDUP(B24,0)-ROUNDDOWN(B24,0))*(B24-ROUNDDOWN(B24,0))))))</f>
        <v>0.0405</v>
      </c>
      <c r="J24" s="80">
        <f>IF(ISBLANK('BİNA ve TES. BİLG.'!A23),"",$I24*$F24)</f>
        <v>0.2511</v>
      </c>
      <c r="K24" s="73">
        <f>IF(ISBLANK('BİNA ve TES. BİLG.'!A23),"",IF($A24&lt;=15,LOOKUP($A24,KAYIPHESABI!$C$4:$AE$4,KAYIPHESABI!$C$15:$AE$15),LOOKUP($A24,KAYIPHESABI!$C$18:$AE$18,KAYIPHESABI!$C$29)))</f>
        <v>1.8</v>
      </c>
      <c r="L24" s="80">
        <f>IF(ISBLANK('BİNA ve TES. BİLG.'!A23),"",3.97*10^-3*$K24*$H24^2)</f>
        <v>0.025797060000000004</v>
      </c>
      <c r="M24" s="73">
        <f>IF(ISBLANK('BİNA ve TES. BİLG.'!D23),"",'BİNA ve TES. BİLG.'!D23)</f>
        <v>0.8</v>
      </c>
      <c r="N24" s="73">
        <f>IF(ISBLANK('BİNA ve TES. BİLG.'!A23),"",$M24*0.049)</f>
        <v>0.039200000000000006</v>
      </c>
      <c r="O24" s="73">
        <f>IF(ISBLANK('BİNA ve TES. BİLG.'!A23),"",O23-(13.92*B24^1.82/E24^4.82))</f>
        <v>1.0205674068534758</v>
      </c>
      <c r="P24" s="80">
        <f>IF(ISBLANK('BİNA ve TES. BİLG.'!A23),"",$J24+$L24+$N24)</f>
        <v>0.31609706</v>
      </c>
      <c r="Q24" s="105"/>
      <c r="R24" s="73">
        <f>IF(ISBLANK('BİNA ve TES. BİLG.'!A25),"",'BİNA ve TES. BİLG.'!A25)</f>
        <v>21</v>
      </c>
      <c r="S24" s="73">
        <f>IF(ISBLANK('BİNA ve TES. BİLG.'!B25),"",'BİNA ve TES. BİLG.'!B25)</f>
        <v>3.5</v>
      </c>
      <c r="T24" s="73">
        <f>IF(ISBLANK('BİNA ve TES. BİLG.'!B25),"",IF(ROUNDUP(18.82*SQRT(B26/(4*1.021)),0)&lt;15,15,ROUNDUP(18.82*SQRT(B26/(4*1.021)),0)))</f>
        <v>18</v>
      </c>
      <c r="U24" s="108"/>
      <c r="V24" s="76"/>
      <c r="W24" s="109"/>
      <c r="X24" s="109"/>
    </row>
    <row r="25" spans="1:24" ht="12.75">
      <c r="A25" s="73">
        <f>IF(ISBLANK('BİNA ve TES. BİLG.'!A24),"",'BİNA ve TES. BİLG.'!A24)</f>
        <v>20</v>
      </c>
      <c r="B25" s="73">
        <f>IF(ISBLANK('BİNA ve TES. BİLG.'!B24),"",'BİNA ve TES. BİLG.'!B24)</f>
        <v>1.6</v>
      </c>
      <c r="C25" s="73">
        <f>IF(ISBLANK('BİNA ve TES. BİLG.'!B24),"",IF(ROUNDUP(18.82*SQRT(B25/(4*1.021)),0)&lt;15,15,ROUNDUP(18.82*SQRT(B25/(4*1.021)),0)))</f>
        <v>15</v>
      </c>
      <c r="D25" s="72">
        <v>15</v>
      </c>
      <c r="E25" s="73">
        <f>IF(ISBLANK('BİNA ve TES. BİLG.'!B24),"",LOOKUP($D25,'TABLO23(TAHMİNİ BORU ÇAPLARI)'!$A$3:$A$18,'TABLO23(TAHMİNİ BORU ÇAPLARI)'!$D$3:$D$18))</f>
        <v>15.7</v>
      </c>
      <c r="F25" s="74">
        <f>IF(ISBLANK('BİNA ve TES. BİLG.'!C24),"",'BİNA ve TES. BİLG.'!C24)</f>
        <v>5.4</v>
      </c>
      <c r="G25" s="73">
        <f>IF(ISBLANK('BİNA ve TES. BİLG.'!B24),"",G24-(23.2*0.6*F25*B25^1.82/E25^4.82))</f>
        <v>1.018509702641001</v>
      </c>
      <c r="H25" s="74">
        <f>IF(ISBLANK('BİNA ve TES. BİLG.'!A24),"",IF(B25&gt;31,353.677*B25/(E25^2*G25),IF(B25=VLOOKUP(B25,'TABLO20.1(V)'!$A$5:$A$54,1),INDEX('TABLO20.1(V)'!$A$5:$I$54,MATCH(VLOOKUP(B25,'TABLO20.1(V)'!$A$5:$A$54,1),'TABLO20.1(V)'!$A$5:$A$54,0),MATCH(HLOOKUP(D25,'TABLO20.1(V)'!$B$2:$I$2,1),'TABLO20.1(V)'!$A$2:$I$2,1)),(INDEX('TABLO20.1(V)'!$A$5:$I$54,MATCH(VLOOKUP(ROUNDDOWN(B25,0),'TABLO20.1(V)'!$A$5:$A$54,1),'TABLO20.1(V)'!$A$5:$A$54,0),MATCH(HLOOKUP(D25,'TABLO20.1(V)'!$B$2:$I$2,1),'TABLO20.1(V)'!$A$2:$I$2,1))+(INDEX('TABLO20.1(V)'!$A$5:$I$54,MATCH(VLOOKUP(ROUNDUP(B25,0),'TABLO20.1(V)'!$A$5:$A$54,1),'TABLO20.1(V)'!$A$5:$A$54,0),MATCH(HLOOKUP(D25,'TABLO20.1(V)'!$A$2:$I$2,1),'TABLO20.1(V)'!$A$2:$I$2,1))-INDEX('TABLO20.1(V)'!$A$5:$I$54,MATCH(VLOOKUP(ROUNDDOWN(B25,0),'TABLO20.1(V)'!$A$5:$A$54,1),'TABLO20.1(V)'!$A$5:$A$54,0),MATCH(HLOOKUP(D25,'TABLO20.1(V)'!$B$2:$I$2,1),'TABLO20.1(V)'!$A$2:$I$2,1)))/(ROUNDUP(B25,0)-ROUNDDOWN(B25,0))*(B25-ROUNDDOWN(B25,0))))))</f>
        <v>2.24</v>
      </c>
      <c r="I25" s="80">
        <f>IF(ISBLANK('BİNA ve TES. BİLG.'!A24),"",IF(B25&gt;31,(O24-O25)*1000,IF(B25=VLOOKUP(B25,'TABLO20.2(RL)'!$A$5:$A$54,1),INDEX('TABLO20.2(RL)'!$A$5:$I$54,MATCH(VLOOKUP(B25,'TABLO20.2(RL)'!$A$5:$A$54,1),'TABLO20.2(RL)'!$A$5:$A$54,0),MATCH(HLOOKUP(E25,'TABLO20.2(RL)'!$B$2:$I$2,1),'TABLO20.2(RL)'!$A$2:$I$2,1)),(INDEX('TABLO20.2(RL)'!$A$5:$I$54,MATCH(VLOOKUP(ROUNDDOWN(B25,0),'TABLO20.2(RL)'!$A$5:$A$54,1),'TABLO20.2(RL)'!$A$5:$A$54,0),MATCH(HLOOKUP(E25,'TABLO20.2(RL)'!$B$2:$I$2,1),'TABLO20.2(RL)'!$A$2:$I$2,1))+(INDEX('TABLO20.2(RL)'!$A$5:$I$54,MATCH(VLOOKUP(ROUNDUP(B25,0),'TABLO20.2(RL)'!$A$5:$A$54,1),'TABLO20.2(RL)'!$A$5:$A$54,0),MATCH(HLOOKUP(E25,'TABLO20.2(RL)'!$A$2:$I$2,1),'TABLO20.2(RL)'!$A$2:$I$2,1))-INDEX('TABLO20.2(RL)'!$A$5:$I$54,MATCH(VLOOKUP(ROUNDDOWN(B25,0),'TABLO20.2(RL)'!$A$5:$A$54,1),'TABLO20.2(RL)'!$A$5:$A$54,0),MATCH(HLOOKUP(E25,'TABLO20.2(RL)'!$B$2:$I$2,1),'TABLO20.2(RL)'!$A$2:$I$2,1)))/(ROUNDUP(B25,0)-ROUNDDOWN(B25,0))*(B25-ROUNDDOWN(B25,0))))))</f>
        <v>0.08304</v>
      </c>
      <c r="J25" s="80">
        <f>IF(ISBLANK('BİNA ve TES. BİLG.'!A24),"",$I25*$F25)</f>
        <v>0.44841600000000004</v>
      </c>
      <c r="K25" s="73">
        <f>IF(ISBLANK('BİNA ve TES. BİLG.'!A24),"",IF($A25&lt;=15,LOOKUP($A25,KAYIPHESABI!$C$4:$AE$4,KAYIPHESABI!$C$15:$AE$15),LOOKUP($A25,KAYIPHESABI!$C$18:$AE$18,KAYIPHESABI!$C$29)))</f>
        <v>3.9000000000000004</v>
      </c>
      <c r="L25" s="80">
        <f>IF(ISBLANK('BİNA ve TES. BİLG.'!A24),"",3.97*10^-3*$K25*$H25^2)</f>
        <v>0.07768750080000003</v>
      </c>
      <c r="M25" s="73">
        <f>IF(ISBLANK('BİNA ve TES. BİLG.'!D24),"",'BİNA ve TES. BİLG.'!D24)</f>
        <v>0.8</v>
      </c>
      <c r="N25" s="73">
        <f>IF(ISBLANK('BİNA ve TES. BİLG.'!A24),"",$M25*0.049)</f>
        <v>0.039200000000000006</v>
      </c>
      <c r="O25" s="73">
        <f>IF(ISBLANK('BİNA ve TES. BİLG.'!A24),"",O24-(13.92*B25^1.82/E25^4.82))</f>
        <v>1.0205110558986696</v>
      </c>
      <c r="P25" s="80">
        <f>IF(ISBLANK('BİNA ve TES. BİLG.'!A24),"",$J25+$L25+$N25)</f>
        <v>0.5653035008000001</v>
      </c>
      <c r="Q25" s="105"/>
      <c r="R25" s="73">
        <f>IF(ISBLANK('BİNA ve TES. BİLG.'!A26),"",'BİNA ve TES. BİLG.'!A26)</f>
        <v>22</v>
      </c>
      <c r="S25" s="73">
        <f>IF(ISBLANK('BİNA ve TES. BİLG.'!B26),"",'BİNA ve TES. BİLG.'!B26)</f>
        <v>11.8</v>
      </c>
      <c r="T25" s="73">
        <f>IF(ISBLANK('BİNA ve TES. BİLG.'!B26),"",IF(ROUNDUP(18.82*SQRT(B27/(4*1.021)),0)&lt;15,15,ROUNDUP(18.82*SQRT(B27/(4*1.021)),0)))</f>
        <v>32</v>
      </c>
      <c r="U25" s="108"/>
      <c r="V25" s="76"/>
      <c r="X25" s="109"/>
    </row>
    <row r="26" spans="1:24" ht="12.75">
      <c r="A26" s="73">
        <f>IF(ISBLANK('BİNA ve TES. BİLG.'!A25),"",'BİNA ve TES. BİLG.'!A25)</f>
        <v>21</v>
      </c>
      <c r="B26" s="73">
        <f>IF(ISBLANK('BİNA ve TES. BİLG.'!B25),"",'BİNA ve TES. BİLG.'!B25)</f>
        <v>3.5</v>
      </c>
      <c r="C26" s="73">
        <f>IF(ISBLANK('BİNA ve TES. BİLG.'!B25),"",IF(ROUNDUP(18.82*SQRT(B26/(4*1.021)),0)&lt;15,15,ROUNDUP(18.82*SQRT(B26/(4*1.021)),0)))</f>
        <v>18</v>
      </c>
      <c r="D26" s="72">
        <v>25</v>
      </c>
      <c r="E26" s="73">
        <f>IF(ISBLANK('BİNA ve TES. BİLG.'!B25),"",LOOKUP($D26,'TABLO23(TAHMİNİ BORU ÇAPLARI)'!$A$3:$A$18,'TABLO23(TAHMİNİ BORU ÇAPLARI)'!$D$3:$D$18))</f>
        <v>26.9</v>
      </c>
      <c r="F26" s="74">
        <f>IF(ISBLANK('BİNA ve TES. BİLG.'!C25),"",'BİNA ve TES. BİLG.'!C25)</f>
        <v>0.2</v>
      </c>
      <c r="G26" s="73">
        <f>IF(ISBLANK('BİNA ve TES. BİLG.'!B25),"",G25-(23.2*0.6*F26*B26^1.82/E26^4.82))</f>
        <v>1.0185062074808355</v>
      </c>
      <c r="H26" s="74">
        <f>IF(ISBLANK('BİNA ve TES. BİLG.'!A25),"",IF(B26&gt;31,353.677*B26/(E26^2*G26),IF(B26=VLOOKUP(B26,'TABLO20.1(V)'!$A$5:$A$54,1),INDEX('TABLO20.1(V)'!$A$5:$I$54,MATCH(VLOOKUP(B26,'TABLO20.1(V)'!$A$5:$A$54,1),'TABLO20.1(V)'!$A$5:$A$54,0),MATCH(HLOOKUP(D26,'TABLO20.1(V)'!$B$2:$I$2,1),'TABLO20.1(V)'!$A$2:$I$2,1)),(INDEX('TABLO20.1(V)'!$A$5:$I$54,MATCH(VLOOKUP(ROUNDDOWN(B26,0),'TABLO20.1(V)'!$A$5:$A$54,1),'TABLO20.1(V)'!$A$5:$A$54,0),MATCH(HLOOKUP(D26,'TABLO20.1(V)'!$B$2:$I$2,1),'TABLO20.1(V)'!$A$2:$I$2,1))+(INDEX('TABLO20.1(V)'!$A$5:$I$54,MATCH(VLOOKUP(ROUNDUP(B26,0),'TABLO20.1(V)'!$A$5:$A$54,1),'TABLO20.1(V)'!$A$5:$A$54,0),MATCH(HLOOKUP(D26,'TABLO20.1(V)'!$A$2:$I$2,1),'TABLO20.1(V)'!$A$2:$I$2,1))-INDEX('TABLO20.1(V)'!$A$5:$I$54,MATCH(VLOOKUP(ROUNDDOWN(B26,0),'TABLO20.1(V)'!$A$5:$A$54,1),'TABLO20.1(V)'!$A$5:$A$54,0),MATCH(HLOOKUP(D26,'TABLO20.1(V)'!$B$2:$I$2,1),'TABLO20.1(V)'!$A$2:$I$2,1)))/(ROUNDUP(B26,0)-ROUNDDOWN(B26,0))*(B26-ROUNDDOWN(B26,0))))))</f>
        <v>1.7</v>
      </c>
      <c r="I26" s="80">
        <f>IF(ISBLANK('BİNA ve TES. BİLG.'!A25),"",IF(B26&gt;31,(O25-O26)*1000,IF(B26=VLOOKUP(B26,'TABLO20.2(RL)'!$A$5:$A$54,1),INDEX('TABLO20.2(RL)'!$A$5:$I$54,MATCH(VLOOKUP(B26,'TABLO20.2(RL)'!$A$5:$A$54,1),'TABLO20.2(RL)'!$A$5:$A$54,0),MATCH(HLOOKUP(E26,'TABLO20.2(RL)'!$B$2:$I$2,1),'TABLO20.2(RL)'!$A$2:$I$2,1)),(INDEX('TABLO20.2(RL)'!$A$5:$I$54,MATCH(VLOOKUP(ROUNDDOWN(B26,0),'TABLO20.2(RL)'!$A$5:$A$54,1),'TABLO20.2(RL)'!$A$5:$A$54,0),MATCH(HLOOKUP(E26,'TABLO20.2(RL)'!$B$2:$I$2,1),'TABLO20.2(RL)'!$A$2:$I$2,1))+(INDEX('TABLO20.2(RL)'!$A$5:$I$54,MATCH(VLOOKUP(ROUNDUP(B26,0),'TABLO20.2(RL)'!$A$5:$A$54,1),'TABLO20.2(RL)'!$A$5:$A$54,0),MATCH(HLOOKUP(E26,'TABLO20.2(RL)'!$A$2:$I$2,1),'TABLO20.2(RL)'!$A$2:$I$2,1))-INDEX('TABLO20.2(RL)'!$A$5:$I$54,MATCH(VLOOKUP(ROUNDDOWN(B26,0),'TABLO20.2(RL)'!$A$5:$A$54,1),'TABLO20.2(RL)'!$A$5:$A$54,0),MATCH(HLOOKUP(E26,'TABLO20.2(RL)'!$B$2:$I$2,1),'TABLO20.2(RL)'!$A$2:$I$2,1)))/(ROUNDUP(B26,0)-ROUNDDOWN(B26,0))*(B26-ROUNDDOWN(B26,0))))))</f>
        <v>0.0234</v>
      </c>
      <c r="J26" s="80">
        <f>IF(ISBLANK('BİNA ve TES. BİLG.'!A25),"",$I26*$F26)</f>
        <v>0.00468</v>
      </c>
      <c r="K26" s="73">
        <f>IF(ISBLANK('BİNA ve TES. BİLG.'!A25),"",IF($A26&lt;=15,LOOKUP($A26,KAYIPHESABI!$C$4:$AE$4,KAYIPHESABI!$C$15:$AE$15),LOOKUP($A26,KAYIPHESABI!$C$18:$AE$18,KAYIPHESABI!$C$29)))</f>
        <v>1</v>
      </c>
      <c r="L26" s="80">
        <f>IF(ISBLANK('BİNA ve TES. BİLG.'!A25),"",3.97*10^-3*$K26*$H26^2)</f>
        <v>0.0114733</v>
      </c>
      <c r="M26" s="73">
        <f>IF(ISBLANK('BİNA ve TES. BİLG.'!D25),"",'BİNA ve TES. BİLG.'!D25)</f>
        <v>0</v>
      </c>
      <c r="N26" s="73">
        <f>IF(ISBLANK('BİNA ve TES. BİLG.'!A25),"",$M26*0.049)</f>
        <v>0</v>
      </c>
      <c r="O26" s="73">
        <f>IF(ISBLANK('BİNA ve TES. BİLG.'!A25),"",O25-(13.92*B26^1.82/E26^4.82))</f>
        <v>1.0204935800978425</v>
      </c>
      <c r="P26" s="80">
        <f>IF(ISBLANK('BİNA ve TES. BİLG.'!A25),"",$J26+$L26+$N26)</f>
        <v>0.016153300000000002</v>
      </c>
      <c r="Q26" s="105"/>
      <c r="R26" s="73">
        <f>IF(ISBLANK('BİNA ve TES. BİLG.'!A27),"",'BİNA ve TES. BİLG.'!A27)</f>
        <v>23</v>
      </c>
      <c r="S26" s="73">
        <f>IF(ISBLANK('BİNA ve TES. BİLG.'!B27),"",'BİNA ve TES. BİLG.'!B27)</f>
        <v>9</v>
      </c>
      <c r="T26" s="73">
        <f>IF(ISBLANK('BİNA ve TES. BİLG.'!B27),"",IF(ROUNDUP(18.82*SQRT(B28/(4*1.021)),0)&lt;15,15,ROUNDUP(18.82*SQRT(B28/(4*1.021)),0)))</f>
        <v>29</v>
      </c>
      <c r="U26" s="108"/>
      <c r="V26" s="76"/>
      <c r="X26" s="109"/>
    </row>
    <row r="27" spans="1:22" ht="12.75">
      <c r="A27" s="73">
        <f>IF(ISBLANK('BİNA ve TES. BİLG.'!A26),"",'BİNA ve TES. BİLG.'!A26)</f>
        <v>22</v>
      </c>
      <c r="B27" s="73">
        <f>IF(ISBLANK('BİNA ve TES. BİLG.'!B26),"",'BİNA ve TES. BİLG.'!B26)</f>
        <v>11.8</v>
      </c>
      <c r="C27" s="73">
        <f>IF(ISBLANK('BİNA ve TES. BİLG.'!B26),"",IF(ROUNDUP(18.82*SQRT(B27/(4*1.021)),0)&lt;15,15,ROUNDUP(18.82*SQRT(B27/(4*1.021)),0)))</f>
        <v>32</v>
      </c>
      <c r="D27" s="72">
        <v>32</v>
      </c>
      <c r="E27" s="73">
        <f>IF(ISBLANK('BİNA ve TES. BİLG.'!B26),"",LOOKUP($D27,'TABLO23(TAHMİNİ BORU ÇAPLARI)'!$A$3:$A$18,'TABLO23(TAHMİNİ BORU ÇAPLARI)'!$D$3:$D$18))</f>
        <v>35.199999999999996</v>
      </c>
      <c r="F27" s="74">
        <f>IF(ISBLANK('BİNA ve TES. BİLG.'!C26),"",'BİNA ve TES. BİLG.'!C26)</f>
        <v>3</v>
      </c>
      <c r="G27" s="73">
        <f>IF(ISBLANK('BİNA ve TES. BİLG.'!B26),"",G26-(23.2*0.6*F27*B27^1.82/E27^4.82))</f>
        <v>1.0183752138725017</v>
      </c>
      <c r="H27" s="74">
        <f>IF(ISBLANK('BİNA ve TES. BİLG.'!A26),"",IF(B27&gt;31,353.677*B27/(E27^2*G27),IF(B27=VLOOKUP(B27,'TABLO20.1(V)'!$A$5:$A$54,1),INDEX('TABLO20.1(V)'!$A$5:$I$54,MATCH(VLOOKUP(B27,'TABLO20.1(V)'!$A$5:$A$54,1),'TABLO20.1(V)'!$A$5:$A$54,0),MATCH(HLOOKUP(D27,'TABLO20.1(V)'!$B$2:$I$2,1),'TABLO20.1(V)'!$A$2:$I$2,1)),(INDEX('TABLO20.1(V)'!$A$5:$I$54,MATCH(VLOOKUP(ROUNDDOWN(B27,0),'TABLO20.1(V)'!$A$5:$A$54,1),'TABLO20.1(V)'!$A$5:$A$54,0),MATCH(HLOOKUP(D27,'TABLO20.1(V)'!$B$2:$I$2,1),'TABLO20.1(V)'!$A$2:$I$2,1))+(INDEX('TABLO20.1(V)'!$A$5:$I$54,MATCH(VLOOKUP(ROUNDUP(B27,0),'TABLO20.1(V)'!$A$5:$A$54,1),'TABLO20.1(V)'!$A$5:$A$54,0),MATCH(HLOOKUP(D27,'TABLO20.1(V)'!$A$2:$I$2,1),'TABLO20.1(V)'!$A$2:$I$2,1))-INDEX('TABLO20.1(V)'!$A$5:$I$54,MATCH(VLOOKUP(ROUNDDOWN(B27,0),'TABLO20.1(V)'!$A$5:$A$54,1),'TABLO20.1(V)'!$A$5:$A$54,0),MATCH(HLOOKUP(D27,'TABLO20.1(V)'!$B$2:$I$2,1),'TABLO20.1(V)'!$A$2:$I$2,1)))/(ROUNDUP(B27,0)-ROUNDDOWN(B27,0))*(B27-ROUNDDOWN(B27,0))))))</f>
        <v>3.24</v>
      </c>
      <c r="I27" s="80">
        <f>IF(ISBLANK('BİNA ve TES. BİLG.'!A26),"",IF(B27&gt;31,(O26-O27)*1000,IF(B27=VLOOKUP(B27,'TABLO20.2(RL)'!$A$5:$A$54,1),INDEX('TABLO20.2(RL)'!$A$5:$I$54,MATCH(VLOOKUP(B27,'TABLO20.2(RL)'!$A$5:$A$54,1),'TABLO20.2(RL)'!$A$5:$A$54,0),MATCH(HLOOKUP(E27,'TABLO20.2(RL)'!$B$2:$I$2,1),'TABLO20.2(RL)'!$A$2:$I$2,1)),(INDEX('TABLO20.2(RL)'!$A$5:$I$54,MATCH(VLOOKUP(ROUNDDOWN(B27,0),'TABLO20.2(RL)'!$A$5:$A$54,1),'TABLO20.2(RL)'!$A$5:$A$54,0),MATCH(HLOOKUP(E27,'TABLO20.2(RL)'!$B$2:$I$2,1),'TABLO20.2(RL)'!$A$2:$I$2,1))+(INDEX('TABLO20.2(RL)'!$A$5:$I$54,MATCH(VLOOKUP(ROUNDUP(B27,0),'TABLO20.2(RL)'!$A$5:$A$54,1),'TABLO20.2(RL)'!$A$5:$A$54,0),MATCH(HLOOKUP(E27,'TABLO20.2(RL)'!$A$2:$I$2,1),'TABLO20.2(RL)'!$A$2:$I$2,1))-INDEX('TABLO20.2(RL)'!$A$5:$I$54,MATCH(VLOOKUP(ROUNDDOWN(B27,0),'TABLO20.2(RL)'!$A$5:$A$54,1),'TABLO20.2(RL)'!$A$5:$A$54,0),MATCH(HLOOKUP(E27,'TABLO20.2(RL)'!$B$2:$I$2,1),'TABLO20.2(RL)'!$A$2:$I$2,1)))/(ROUNDUP(B27,0)-ROUNDDOWN(B27,0))*(B27-ROUNDDOWN(B27,0))))))</f>
        <v>0.054680000000000006</v>
      </c>
      <c r="J27" s="80">
        <f>IF(ISBLANK('BİNA ve TES. BİLG.'!A26),"",$I27*$F27)</f>
        <v>0.16404000000000002</v>
      </c>
      <c r="K27" s="73">
        <f>IF(ISBLANK('BİNA ve TES. BİLG.'!A26),"",IF($A27&lt;=15,LOOKUP($A27,KAYIPHESABI!$C$4:$AE$4,KAYIPHESABI!$C$15:$AE$15),LOOKUP($A27,KAYIPHESABI!$C$18:$AE$18,KAYIPHESABI!$C$29)))</f>
        <v>1.8</v>
      </c>
      <c r="L27" s="80">
        <f>IF(ISBLANK('BİNA ve TES. BİLG.'!A26),"",3.97*10^-3*$K27*$H27^2)</f>
        <v>0.07501584960000003</v>
      </c>
      <c r="M27" s="73">
        <f>IF(ISBLANK('BİNA ve TES. BİLG.'!D26),"",'BİNA ve TES. BİLG.'!D26)</f>
        <v>-3</v>
      </c>
      <c r="N27" s="73">
        <f>IF(ISBLANK('BİNA ve TES. BİLG.'!A26),"",$M27*0.049)</f>
        <v>-0.14700000000000002</v>
      </c>
      <c r="O27" s="73">
        <f>IF(ISBLANK('BİNA ve TES. BİLG.'!A26),"",O26-(13.92*B27^1.82/E27^4.82))</f>
        <v>1.0204499155617313</v>
      </c>
      <c r="P27" s="80">
        <f>IF(ISBLANK('BİNA ve TES. BİLG.'!A26),"",$J27+$L27+$N27)</f>
        <v>0.09205584960000002</v>
      </c>
      <c r="Q27" s="105"/>
      <c r="R27" s="73">
        <f>IF(ISBLANK('BİNA ve TES. BİLG.'!A28),"",'BİNA ve TES. BİLG.'!A28)</f>
        <v>24</v>
      </c>
      <c r="S27" s="73">
        <f>IF(ISBLANK('BİNA ve TES. BİLG.'!B28),"",'BİNA ve TES. BİLG.'!B28)</f>
        <v>7</v>
      </c>
      <c r="T27" s="73">
        <f>IF(ISBLANK('BİNA ve TES. BİLG.'!B28),"",IF(ROUNDUP(18.82*SQRT(B29/(4*1.021)),0)&lt;15,15,ROUNDUP(18.82*SQRT(B29/(4*1.021)),0)))</f>
        <v>25</v>
      </c>
      <c r="U27" s="108"/>
      <c r="V27" s="76"/>
    </row>
    <row r="28" spans="1:22" ht="12.75">
      <c r="A28" s="73">
        <f>IF(ISBLANK('BİNA ve TES. BİLG.'!A27),"",'BİNA ve TES. BİLG.'!A27)</f>
        <v>23</v>
      </c>
      <c r="B28" s="73">
        <v>9.5</v>
      </c>
      <c r="C28" s="73">
        <f>IF(ISBLANK('BİNA ve TES. BİLG.'!B27),"",IF(ROUNDUP(18.82*SQRT(B28/(4*1.021)),0)&lt;15,15,ROUNDUP(18.82*SQRT(B28/(4*1.021)),0)))</f>
        <v>29</v>
      </c>
      <c r="D28" s="72">
        <v>32</v>
      </c>
      <c r="E28" s="73">
        <f>IF(ISBLANK('BİNA ve TES. BİLG.'!B27),"",LOOKUP($D28,'TABLO23(TAHMİNİ BORU ÇAPLARI)'!$A$3:$A$18,'TABLO23(TAHMİNİ BORU ÇAPLARI)'!$D$3:$D$18))</f>
        <v>35.199999999999996</v>
      </c>
      <c r="F28" s="74">
        <f>IF(ISBLANK('BİNA ve TES. BİLG.'!C27),"",'BİNA ve TES. BİLG.'!C27)</f>
        <v>3</v>
      </c>
      <c r="G28" s="73">
        <f>IF(ISBLANK('BİNA ve TES. BİLG.'!B27),"",G27-(23.2*0.6*F28*B28^1.82/E28^4.82))</f>
        <v>1.018286929910807</v>
      </c>
      <c r="H28" s="74">
        <f>IF(ISBLANK('BİNA ve TES. BİLG.'!A27),"",IF(B28&gt;31,353.677*B28/(E28^2*G28),IF(B28=VLOOKUP(B28,'TABLO20.1(V)'!$A$5:$A$54,1),INDEX('TABLO20.1(V)'!$A$5:$I$54,MATCH(VLOOKUP(B28,'TABLO20.1(V)'!$A$5:$A$54,1),'TABLO20.1(V)'!$A$5:$A$54,0),MATCH(HLOOKUP(D28,'TABLO20.1(V)'!$B$2:$I$2,1),'TABLO20.1(V)'!$A$2:$I$2,1)),(INDEX('TABLO20.1(V)'!$A$5:$I$54,MATCH(VLOOKUP(ROUNDDOWN(B28,0),'TABLO20.1(V)'!$A$5:$A$54,1),'TABLO20.1(V)'!$A$5:$A$54,0),MATCH(HLOOKUP(D28,'TABLO20.1(V)'!$B$2:$I$2,1),'TABLO20.1(V)'!$A$2:$I$2,1))+(INDEX('TABLO20.1(V)'!$A$5:$I$54,MATCH(VLOOKUP(ROUNDUP(B28,0),'TABLO20.1(V)'!$A$5:$A$54,1),'TABLO20.1(V)'!$A$5:$A$54,0),MATCH(HLOOKUP(D28,'TABLO20.1(V)'!$A$2:$I$2,1),'TABLO20.1(V)'!$A$2:$I$2,1))-INDEX('TABLO20.1(V)'!$A$5:$I$54,MATCH(VLOOKUP(ROUNDDOWN(B28,0),'TABLO20.1(V)'!$A$5:$A$54,1),'TABLO20.1(V)'!$A$5:$A$54,0),MATCH(HLOOKUP(D28,'TABLO20.1(V)'!$B$2:$I$2,1),'TABLO20.1(V)'!$A$2:$I$2,1)))/(ROUNDUP(B28,0)-ROUNDDOWN(B28,0))*(B28-ROUNDDOWN(B28,0))))))</f>
        <v>2.6</v>
      </c>
      <c r="I28" s="80">
        <f>IF(ISBLANK('BİNA ve TES. BİLG.'!A27),"",IF(B28&gt;31,(O27-O28)*1000,IF(B28=VLOOKUP(B28,'TABLO20.2(RL)'!$A$5:$A$54,1),INDEX('TABLO20.2(RL)'!$A$5:$I$54,MATCH(VLOOKUP(B28,'TABLO20.2(RL)'!$A$5:$A$54,1),'TABLO20.2(RL)'!$A$5:$A$54,0),MATCH(HLOOKUP(E28,'TABLO20.2(RL)'!$B$2:$I$2,1),'TABLO20.2(RL)'!$A$2:$I$2,1)),(INDEX('TABLO20.2(RL)'!$A$5:$I$54,MATCH(VLOOKUP(ROUNDDOWN(B28,0),'TABLO20.2(RL)'!$A$5:$A$54,1),'TABLO20.2(RL)'!$A$5:$A$54,0),MATCH(HLOOKUP(E28,'TABLO20.2(RL)'!$B$2:$I$2,1),'TABLO20.2(RL)'!$A$2:$I$2,1))+(INDEX('TABLO20.2(RL)'!$A$5:$I$54,MATCH(VLOOKUP(ROUNDUP(B28,0),'TABLO20.2(RL)'!$A$5:$A$54,1),'TABLO20.2(RL)'!$A$5:$A$54,0),MATCH(HLOOKUP(E28,'TABLO20.2(RL)'!$A$2:$I$2,1),'TABLO20.2(RL)'!$A$2:$I$2,1))-INDEX('TABLO20.2(RL)'!$A$5:$I$54,MATCH(VLOOKUP(ROUNDDOWN(B28,0),'TABLO20.2(RL)'!$A$5:$A$54,1),'TABLO20.2(RL)'!$A$5:$A$54,0),MATCH(HLOOKUP(E28,'TABLO20.2(RL)'!$B$2:$I$2,1),'TABLO20.2(RL)'!$A$2:$I$2,1)))/(ROUNDUP(B28,0)-ROUNDDOWN(B28,0))*(B28-ROUNDDOWN(B28,0))))))</f>
        <v>0.0365</v>
      </c>
      <c r="J28" s="80">
        <f>IF(ISBLANK('BİNA ve TES. BİLG.'!A27),"",$I28*$F28)</f>
        <v>0.10949999999999999</v>
      </c>
      <c r="K28" s="73">
        <f>IF(ISBLANK('BİNA ve TES. BİLG.'!A27),"",IF($A28&lt;=15,LOOKUP($A28,KAYIPHESABI!$C$4:$AE$4,KAYIPHESABI!$C$15:$AE$15),LOOKUP($A28,KAYIPHESABI!$C$18:$AE$18,KAYIPHESABI!$C$29)))</f>
        <v>0</v>
      </c>
      <c r="L28" s="80">
        <f>IF(ISBLANK('BİNA ve TES. BİLG.'!A27),"",3.97*10^-3*$K28*$H28^2)</f>
        <v>0</v>
      </c>
      <c r="M28" s="73">
        <f>IF(ISBLANK('BİNA ve TES. BİLG.'!D27),"",'BİNA ve TES. BİLG.'!D27)</f>
        <v>-3</v>
      </c>
      <c r="N28" s="73">
        <f>IF(ISBLANK('BİNA ve TES. BİLG.'!A27),"",$M28*0.049)</f>
        <v>-0.14700000000000002</v>
      </c>
      <c r="O28" s="73">
        <f>IF(ISBLANK('BİNA ve TES. BİLG.'!A27),"",O27-(13.92*B28^1.82/E28^4.82))</f>
        <v>1.0204204875744998</v>
      </c>
      <c r="P28" s="80">
        <f>IF(ISBLANK('BİNA ve TES. BİLG.'!A27),"",$J28+$L28+$N28)</f>
        <v>-0.03750000000000003</v>
      </c>
      <c r="Q28" s="105"/>
      <c r="R28" s="73">
        <f>IF(ISBLANK('BİNA ve TES. BİLG.'!A29),"",'BİNA ve TES. BİLG.'!A29)</f>
        <v>25</v>
      </c>
      <c r="S28" s="73">
        <f>IF(ISBLANK('BİNA ve TES. BİLG.'!B29),"",'BİNA ve TES. BİLG.'!B29)</f>
        <v>3.5</v>
      </c>
      <c r="T28" s="73">
        <f>IF(ISBLANK('BİNA ve TES. BİLG.'!B29),"",IF(ROUNDUP(18.82*SQRT(B30/(4*1.021)),0)&lt;15,15,ROUNDUP(18.82*SQRT(B30/(4*1.021)),0)))</f>
        <v>18</v>
      </c>
      <c r="U28" s="108"/>
      <c r="V28" s="76"/>
    </row>
    <row r="29" spans="1:22" ht="12.75">
      <c r="A29" s="73">
        <f>IF(ISBLANK('BİNA ve TES. BİLG.'!A28),"",'BİNA ve TES. BİLG.'!A28)</f>
        <v>24</v>
      </c>
      <c r="B29" s="73">
        <f>IF(ISBLANK('BİNA ve TES. BİLG.'!B28),"",'BİNA ve TES. BİLG.'!B28)</f>
        <v>7</v>
      </c>
      <c r="C29" s="73">
        <f>IF(ISBLANK('BİNA ve TES. BİLG.'!B28),"",IF(ROUNDUP(18.82*SQRT(B29/(4*1.021)),0)&lt;15,15,ROUNDUP(18.82*SQRT(B29/(4*1.021)),0)))</f>
        <v>25</v>
      </c>
      <c r="D29" s="72">
        <v>32</v>
      </c>
      <c r="E29" s="73">
        <f>IF(ISBLANK('BİNA ve TES. BİLG.'!B28),"",LOOKUP($D29,'TABLO23(TAHMİNİ BORU ÇAPLARI)'!$A$3:$A$18,'TABLO23(TAHMİNİ BORU ÇAPLARI)'!$D$3:$D$18))</f>
        <v>35.199999999999996</v>
      </c>
      <c r="F29" s="74">
        <f>IF(ISBLANK('BİNA ve TES. BİLG.'!C28),"",'BİNA ve TES. BİLG.'!C28)</f>
        <v>3</v>
      </c>
      <c r="G29" s="73">
        <f>IF(ISBLANK('BİNA ve TES. BİLG.'!B28),"",G28-(23.2*0.6*F29*B29^1.82/E29^4.82))</f>
        <v>1.018236288792824</v>
      </c>
      <c r="H29" s="74">
        <f>IF(ISBLANK('BİNA ve TES. BİLG.'!A28),"",IF(B29&gt;31,353.677*B29/(E29^2*G29),IF(B29=VLOOKUP(B29,'TABLO20.1(V)'!$A$5:$A$54,1),INDEX('TABLO20.1(V)'!$A$5:$I$54,MATCH(VLOOKUP(B29,'TABLO20.1(V)'!$A$5:$A$54,1),'TABLO20.1(V)'!$A$5:$A$54,0),MATCH(HLOOKUP(D29,'TABLO20.1(V)'!$B$2:$I$2,1),'TABLO20.1(V)'!$A$2:$I$2,1)),(INDEX('TABLO20.1(V)'!$A$5:$I$54,MATCH(VLOOKUP(ROUNDDOWN(B29,0),'TABLO20.1(V)'!$A$5:$A$54,1),'TABLO20.1(V)'!$A$5:$A$54,0),MATCH(HLOOKUP(D29,'TABLO20.1(V)'!$B$2:$I$2,1),'TABLO20.1(V)'!$A$2:$I$2,1))+(INDEX('TABLO20.1(V)'!$A$5:$I$54,MATCH(VLOOKUP(ROUNDUP(B29,0),'TABLO20.1(V)'!$A$5:$A$54,1),'TABLO20.1(V)'!$A$5:$A$54,0),MATCH(HLOOKUP(D29,'TABLO20.1(V)'!$A$2:$I$2,1),'TABLO20.1(V)'!$A$2:$I$2,1))-INDEX('TABLO20.1(V)'!$A$5:$I$54,MATCH(VLOOKUP(ROUNDDOWN(B29,0),'TABLO20.1(V)'!$A$5:$A$54,1),'TABLO20.1(V)'!$A$5:$A$54,0),MATCH(HLOOKUP(D29,'TABLO20.1(V)'!$B$2:$I$2,1),'TABLO20.1(V)'!$A$2:$I$2,1)))/(ROUNDUP(B29,0)-ROUNDDOWN(B29,0))*(B29-ROUNDDOWN(B29,0))))))</f>
        <v>1.9</v>
      </c>
      <c r="I29" s="80">
        <f>IF(ISBLANK('BİNA ve TES. BİLG.'!A28),"",IF(B29&gt;31,(O28-O29)*1000,IF(B29=VLOOKUP(B29,'TABLO20.2(RL)'!$A$5:$A$54,1),INDEX('TABLO20.2(RL)'!$A$5:$I$54,MATCH(VLOOKUP(B29,'TABLO20.2(RL)'!$A$5:$A$54,1),'TABLO20.2(RL)'!$A$5:$A$54,0),MATCH(HLOOKUP(E29,'TABLO20.2(RL)'!$B$2:$I$2,1),'TABLO20.2(RL)'!$A$2:$I$2,1)),(INDEX('TABLO20.2(RL)'!$A$5:$I$54,MATCH(VLOOKUP(ROUNDDOWN(B29,0),'TABLO20.2(RL)'!$A$5:$A$54,1),'TABLO20.2(RL)'!$A$5:$A$54,0),MATCH(HLOOKUP(E29,'TABLO20.2(RL)'!$B$2:$I$2,1),'TABLO20.2(RL)'!$A$2:$I$2,1))+(INDEX('TABLO20.2(RL)'!$A$5:$I$54,MATCH(VLOOKUP(ROUNDUP(B29,0),'TABLO20.2(RL)'!$A$5:$A$54,1),'TABLO20.2(RL)'!$A$5:$A$54,0),MATCH(HLOOKUP(E29,'TABLO20.2(RL)'!$A$2:$I$2,1),'TABLO20.2(RL)'!$A$2:$I$2,1))-INDEX('TABLO20.2(RL)'!$A$5:$I$54,MATCH(VLOOKUP(ROUNDDOWN(B29,0),'TABLO20.2(RL)'!$A$5:$A$54,1),'TABLO20.2(RL)'!$A$5:$A$54,0),MATCH(HLOOKUP(E29,'TABLO20.2(RL)'!$B$2:$I$2,1),'TABLO20.2(RL)'!$A$2:$I$2,1)))/(ROUNDUP(B29,0)-ROUNDDOWN(B29,0))*(B29-ROUNDDOWN(B29,0))))))</f>
        <v>0.0206</v>
      </c>
      <c r="J29" s="80">
        <f>IF(ISBLANK('BİNA ve TES. BİLG.'!A28),"",$I29*$F29)</f>
        <v>0.0618</v>
      </c>
      <c r="K29" s="73">
        <f>IF(ISBLANK('BİNA ve TES. BİLG.'!A28),"",IF($A29&lt;=15,LOOKUP($A29,KAYIPHESABI!$C$4:$AE$4,KAYIPHESABI!$C$15:$AE$15),LOOKUP($A29,KAYIPHESABI!$C$18:$AE$18,KAYIPHESABI!$C$29)))</f>
        <v>0</v>
      </c>
      <c r="L29" s="80">
        <f>IF(ISBLANK('BİNA ve TES. BİLG.'!A28),"",3.97*10^-3*$K29*$H29^2)</f>
        <v>0</v>
      </c>
      <c r="M29" s="73">
        <f>IF(ISBLANK('BİNA ve TES. BİLG.'!D28),"",'BİNA ve TES. BİLG.'!D28)</f>
        <v>-3</v>
      </c>
      <c r="N29" s="73">
        <f>IF(ISBLANK('BİNA ve TES. BİLG.'!A28),"",$M29*0.049)</f>
        <v>-0.14700000000000002</v>
      </c>
      <c r="O29" s="73">
        <f>IF(ISBLANK('BİNA ve TES. BİLG.'!A28),"",O28-(13.92*B29^1.82/E29^4.82))</f>
        <v>1.0204036072018388</v>
      </c>
      <c r="P29" s="80">
        <f>IF(ISBLANK('BİNA ve TES. BİLG.'!A28),"",$J29+$L29+$N29)</f>
        <v>-0.08520000000000003</v>
      </c>
      <c r="Q29" s="105"/>
      <c r="R29" s="73">
        <f>IF(ISBLANK('BİNA ve TES. BİLG.'!A30),"",'BİNA ve TES. BİLG.'!A30)</f>
        <v>26</v>
      </c>
      <c r="S29" s="73">
        <f>IF(ISBLANK('BİNA ve TES. BİLG.'!B30),"",'BİNA ve TES. BİLG.'!B30)</f>
        <v>3.5</v>
      </c>
      <c r="T29" s="73">
        <f>IF(ISBLANK('BİNA ve TES. BİLG.'!B30),"",IF(ROUNDUP(18.82*SQRT(B31/(4*1.021)),0)&lt;15,15,ROUNDUP(18.82*SQRT(B31/(4*1.021)),0)))</f>
        <v>18</v>
      </c>
      <c r="U29" s="108"/>
      <c r="V29" s="76"/>
    </row>
    <row r="30" spans="1:22" ht="12.75">
      <c r="A30" s="73">
        <f>IF(ISBLANK('BİNA ve TES. BİLG.'!A29),"",'BİNA ve TES. BİLG.'!A29)</f>
        <v>25</v>
      </c>
      <c r="B30" s="73">
        <f>IF(ISBLANK('BİNA ve TES. BİLG.'!B29),"",'BİNA ve TES. BİLG.'!B29)</f>
        <v>3.5</v>
      </c>
      <c r="C30" s="73">
        <f>IF(ISBLANK('BİNA ve TES. BİLG.'!B29),"",IF(ROUNDUP(18.82*SQRT(B30/(4*1.021)),0)&lt;15,15,ROUNDUP(18.82*SQRT(B30/(4*1.021)),0)))</f>
        <v>18</v>
      </c>
      <c r="D30" s="72">
        <v>25</v>
      </c>
      <c r="E30" s="73">
        <f>IF(ISBLANK('BİNA ve TES. BİLG.'!B29),"",LOOKUP($D30,'TABLO23(TAHMİNİ BORU ÇAPLARI)'!$A$3:$A$18,'TABLO23(TAHMİNİ BORU ÇAPLARI)'!$D$3:$D$18))</f>
        <v>26.9</v>
      </c>
      <c r="F30" s="74">
        <f>IF(ISBLANK('BİNA ve TES. BİLG.'!C29),"",'BİNA ve TES. BİLG.'!C29)</f>
        <v>3</v>
      </c>
      <c r="G30" s="73">
        <f>IF(ISBLANK('BİNA ve TES. BİLG.'!B29),"",G29-(23.2*0.6*F30*B30^1.82/E30^4.82))</f>
        <v>1.018183861390343</v>
      </c>
      <c r="H30" s="74">
        <f>IF(ISBLANK('BİNA ve TES. BİLG.'!A29),"",IF(B30&gt;31,353.677*B30/(E30^2*G30),IF(B30=VLOOKUP(B30,'TABLO20.1(V)'!$A$5:$A$54,1),INDEX('TABLO20.1(V)'!$A$5:$I$54,MATCH(VLOOKUP(B30,'TABLO20.1(V)'!$A$5:$A$54,1),'TABLO20.1(V)'!$A$5:$A$54,0),MATCH(HLOOKUP(D30,'TABLO20.1(V)'!$B$2:$I$2,1),'TABLO20.1(V)'!$A$2:$I$2,1)),(INDEX('TABLO20.1(V)'!$A$5:$I$54,MATCH(VLOOKUP(ROUNDDOWN(B30,0),'TABLO20.1(V)'!$A$5:$A$54,1),'TABLO20.1(V)'!$A$5:$A$54,0),MATCH(HLOOKUP(D30,'TABLO20.1(V)'!$B$2:$I$2,1),'TABLO20.1(V)'!$A$2:$I$2,1))+(INDEX('TABLO20.1(V)'!$A$5:$I$54,MATCH(VLOOKUP(ROUNDUP(B30,0),'TABLO20.1(V)'!$A$5:$A$54,1),'TABLO20.1(V)'!$A$5:$A$54,0),MATCH(HLOOKUP(D30,'TABLO20.1(V)'!$A$2:$I$2,1),'TABLO20.1(V)'!$A$2:$I$2,1))-INDEX('TABLO20.1(V)'!$A$5:$I$54,MATCH(VLOOKUP(ROUNDDOWN(B30,0),'TABLO20.1(V)'!$A$5:$A$54,1),'TABLO20.1(V)'!$A$5:$A$54,0),MATCH(HLOOKUP(D30,'TABLO20.1(V)'!$B$2:$I$2,1),'TABLO20.1(V)'!$A$2:$I$2,1)))/(ROUNDUP(B30,0)-ROUNDDOWN(B30,0))*(B30-ROUNDDOWN(B30,0))))))</f>
        <v>1.7</v>
      </c>
      <c r="I30" s="80">
        <f>IF(ISBLANK('BİNA ve TES. BİLG.'!A29),"",IF(B30&gt;31,(O29-O30)*1000,IF(B30=VLOOKUP(B30,'TABLO20.2(RL)'!$A$5:$A$54,1),INDEX('TABLO20.2(RL)'!$A$5:$I$54,MATCH(VLOOKUP(B30,'TABLO20.2(RL)'!$A$5:$A$54,1),'TABLO20.2(RL)'!$A$5:$A$54,0),MATCH(HLOOKUP(E30,'TABLO20.2(RL)'!$B$2:$I$2,1),'TABLO20.2(RL)'!$A$2:$I$2,1)),(INDEX('TABLO20.2(RL)'!$A$5:$I$54,MATCH(VLOOKUP(ROUNDDOWN(B30,0),'TABLO20.2(RL)'!$A$5:$A$54,1),'TABLO20.2(RL)'!$A$5:$A$54,0),MATCH(HLOOKUP(E30,'TABLO20.2(RL)'!$B$2:$I$2,1),'TABLO20.2(RL)'!$A$2:$I$2,1))+(INDEX('TABLO20.2(RL)'!$A$5:$I$54,MATCH(VLOOKUP(ROUNDUP(B30,0),'TABLO20.2(RL)'!$A$5:$A$54,1),'TABLO20.2(RL)'!$A$5:$A$54,0),MATCH(HLOOKUP(E30,'TABLO20.2(RL)'!$A$2:$I$2,1),'TABLO20.2(RL)'!$A$2:$I$2,1))-INDEX('TABLO20.2(RL)'!$A$5:$I$54,MATCH(VLOOKUP(ROUNDDOWN(B30,0),'TABLO20.2(RL)'!$A$5:$A$54,1),'TABLO20.2(RL)'!$A$5:$A$54,0),MATCH(HLOOKUP(E30,'TABLO20.2(RL)'!$B$2:$I$2,1),'TABLO20.2(RL)'!$A$2:$I$2,1)))/(ROUNDUP(B30,0)-ROUNDDOWN(B30,0))*(B30-ROUNDDOWN(B30,0))))))</f>
        <v>0.0234</v>
      </c>
      <c r="J30" s="80">
        <f>IF(ISBLANK('BİNA ve TES. BİLG.'!A29),"",$I30*$F30)</f>
        <v>0.0702</v>
      </c>
      <c r="K30" s="73">
        <f>IF(ISBLANK('BİNA ve TES. BİLG.'!A29),"",IF($A30&lt;=15,LOOKUP($A30,KAYIPHESABI!$C$4:$AE$4,KAYIPHESABI!$C$15:$AE$15),LOOKUP($A30,KAYIPHESABI!$C$18:$AE$18,KAYIPHESABI!$C$29)))</f>
        <v>0.9</v>
      </c>
      <c r="L30" s="80">
        <f>IF(ISBLANK('BİNA ve TES. BİLG.'!A29),"",3.97*10^-3*$K30*$H30^2)</f>
        <v>0.01032597</v>
      </c>
      <c r="M30" s="73">
        <f>IF(ISBLANK('BİNA ve TES. BİLG.'!D29),"",'BİNA ve TES. BİLG.'!D29)</f>
        <v>-3</v>
      </c>
      <c r="N30" s="73">
        <f>IF(ISBLANK('BİNA ve TES. BİLG.'!A29),"",$M30*0.049)</f>
        <v>-0.14700000000000002</v>
      </c>
      <c r="O30" s="73">
        <f>IF(ISBLANK('BİNA ve TES. BİLG.'!A29),"",O29-(13.92*B30^1.82/E30^4.82))</f>
        <v>1.0203861314010116</v>
      </c>
      <c r="P30" s="80">
        <f>IF(ISBLANK('BİNA ve TES. BİLG.'!A29),"",$J30+$L30+$N30)</f>
        <v>-0.06647403000000002</v>
      </c>
      <c r="Q30" s="105"/>
      <c r="R30" s="73">
        <f>IF(ISBLANK('BİNA ve TES. BİLG.'!A31),"",'BİNA ve TES. BİLG.'!A31)</f>
        <v>27</v>
      </c>
      <c r="S30" s="73">
        <f>IF(ISBLANK('BİNA ve TES. BİLG.'!B31),"",'BİNA ve TES. BİLG.'!B31)</f>
        <v>1.6</v>
      </c>
      <c r="T30" s="73">
        <f>IF(ISBLANK('BİNA ve TES. BİLG.'!B31),"",IF(ROUNDUP(18.82*SQRT(B32/(4*1.021)),0)&lt;15,15,ROUNDUP(18.82*SQRT(B32/(4*1.021)),0)))</f>
        <v>15</v>
      </c>
      <c r="U30" s="108"/>
      <c r="V30" s="76"/>
    </row>
    <row r="31" spans="1:22" ht="12.75">
      <c r="A31" s="73">
        <f>IF(ISBLANK('BİNA ve TES. BİLG.'!A30),"",'BİNA ve TES. BİLG.'!A30)</f>
        <v>26</v>
      </c>
      <c r="B31" s="73">
        <f>IF(ISBLANK('BİNA ve TES. BİLG.'!B30),"",'BİNA ve TES. BİLG.'!B30)</f>
        <v>3.5</v>
      </c>
      <c r="C31" s="73">
        <f>IF(ISBLANK('BİNA ve TES. BİLG.'!B30),"",IF(ROUNDUP(18.82*SQRT(B31/(4*1.021)),0)&lt;15,15,ROUNDUP(18.82*SQRT(B31/(4*1.021)),0)))</f>
        <v>18</v>
      </c>
      <c r="D31" s="72">
        <v>25</v>
      </c>
      <c r="E31" s="73">
        <f>IF(ISBLANK('BİNA ve TES. BİLG.'!B30),"",LOOKUP($D31,'TABLO23(TAHMİNİ BORU ÇAPLARI)'!$A$3:$A$18,'TABLO23(TAHMİNİ BORU ÇAPLARI)'!$D$3:$D$18))</f>
        <v>26.9</v>
      </c>
      <c r="F31" s="74">
        <f>IF(ISBLANK('BİNA ve TES. BİLG.'!C30),"",'BİNA ve TES. BİLG.'!C30)</f>
        <v>1.8</v>
      </c>
      <c r="G31" s="73">
        <f>IF(ISBLANK('BİNA ve TES. BİLG.'!B30),"",G30-(23.2*0.6*F31*B31^1.82/E31^4.82))</f>
        <v>1.0181524049488542</v>
      </c>
      <c r="H31" s="74">
        <f>IF(ISBLANK('BİNA ve TES. BİLG.'!A30),"",IF(B31&gt;31,353.677*B31/(E31^2*G31),IF(B31=VLOOKUP(B31,'TABLO20.1(V)'!$A$5:$A$54,1),INDEX('TABLO20.1(V)'!$A$5:$I$54,MATCH(VLOOKUP(B31,'TABLO20.1(V)'!$A$5:$A$54,1),'TABLO20.1(V)'!$A$5:$A$54,0),MATCH(HLOOKUP(D31,'TABLO20.1(V)'!$B$2:$I$2,1),'TABLO20.1(V)'!$A$2:$I$2,1)),(INDEX('TABLO20.1(V)'!$A$5:$I$54,MATCH(VLOOKUP(ROUNDDOWN(B31,0),'TABLO20.1(V)'!$A$5:$A$54,1),'TABLO20.1(V)'!$A$5:$A$54,0),MATCH(HLOOKUP(D31,'TABLO20.1(V)'!$B$2:$I$2,1),'TABLO20.1(V)'!$A$2:$I$2,1))+(INDEX('TABLO20.1(V)'!$A$5:$I$54,MATCH(VLOOKUP(ROUNDUP(B31,0),'TABLO20.1(V)'!$A$5:$A$54,1),'TABLO20.1(V)'!$A$5:$A$54,0),MATCH(HLOOKUP(D31,'TABLO20.1(V)'!$A$2:$I$2,1),'TABLO20.1(V)'!$A$2:$I$2,1))-INDEX('TABLO20.1(V)'!$A$5:$I$54,MATCH(VLOOKUP(ROUNDDOWN(B31,0),'TABLO20.1(V)'!$A$5:$A$54,1),'TABLO20.1(V)'!$A$5:$A$54,0),MATCH(HLOOKUP(D31,'TABLO20.1(V)'!$B$2:$I$2,1),'TABLO20.1(V)'!$A$2:$I$2,1)))/(ROUNDUP(B31,0)-ROUNDDOWN(B31,0))*(B31-ROUNDDOWN(B31,0))))))</f>
        <v>1.7</v>
      </c>
      <c r="I31" s="80">
        <f>IF(ISBLANK('BİNA ve TES. BİLG.'!A30),"",IF(B31&gt;31,(O30-O31)*1000,IF(B31=VLOOKUP(B31,'TABLO20.2(RL)'!$A$5:$A$54,1),INDEX('TABLO20.2(RL)'!$A$5:$I$54,MATCH(VLOOKUP(B31,'TABLO20.2(RL)'!$A$5:$A$54,1),'TABLO20.2(RL)'!$A$5:$A$54,0),MATCH(HLOOKUP(E31,'TABLO20.2(RL)'!$B$2:$I$2,1),'TABLO20.2(RL)'!$A$2:$I$2,1)),(INDEX('TABLO20.2(RL)'!$A$5:$I$54,MATCH(VLOOKUP(ROUNDDOWN(B31,0),'TABLO20.2(RL)'!$A$5:$A$54,1),'TABLO20.2(RL)'!$A$5:$A$54,0),MATCH(HLOOKUP(E31,'TABLO20.2(RL)'!$B$2:$I$2,1),'TABLO20.2(RL)'!$A$2:$I$2,1))+(INDEX('TABLO20.2(RL)'!$A$5:$I$54,MATCH(VLOOKUP(ROUNDUP(B31,0),'TABLO20.2(RL)'!$A$5:$A$54,1),'TABLO20.2(RL)'!$A$5:$A$54,0),MATCH(HLOOKUP(E31,'TABLO20.2(RL)'!$A$2:$I$2,1),'TABLO20.2(RL)'!$A$2:$I$2,1))-INDEX('TABLO20.2(RL)'!$A$5:$I$54,MATCH(VLOOKUP(ROUNDDOWN(B31,0),'TABLO20.2(RL)'!$A$5:$A$54,1),'TABLO20.2(RL)'!$A$5:$A$54,0),MATCH(HLOOKUP(E31,'TABLO20.2(RL)'!$B$2:$I$2,1),'TABLO20.2(RL)'!$A$2:$I$2,1)))/(ROUNDUP(B31,0)-ROUNDDOWN(B31,0))*(B31-ROUNDDOWN(B31,0))))))</f>
        <v>0.0234</v>
      </c>
      <c r="J31" s="80">
        <f>IF(ISBLANK('BİNA ve TES. BİLG.'!A30),"",$I31*$F31)</f>
        <v>0.042120000000000005</v>
      </c>
      <c r="K31" s="73">
        <f>IF(ISBLANK('BİNA ve TES. BİLG.'!A30),"",IF($A31&lt;=15,LOOKUP($A31,KAYIPHESABI!$C$4:$AE$4,KAYIPHESABI!$C$15:$AE$15),LOOKUP($A31,KAYIPHESABI!$C$18:$AE$18,KAYIPHESABI!$C$29)))</f>
        <v>0.4</v>
      </c>
      <c r="L31" s="80">
        <f>IF(ISBLANK('BİNA ve TES. BİLG.'!A30),"",3.97*10^-3*$K31*$H31^2)</f>
        <v>0.00458932</v>
      </c>
      <c r="M31" s="73">
        <f>IF(ISBLANK('BİNA ve TES. BİLG.'!D30),"",'BİNA ve TES. BİLG.'!D30)</f>
        <v>0</v>
      </c>
      <c r="N31" s="73">
        <f>IF(ISBLANK('BİNA ve TES. BİLG.'!A30),"",$M31*0.049)</f>
        <v>0</v>
      </c>
      <c r="O31" s="73">
        <f>IF(ISBLANK('BİNA ve TES. BİLG.'!A30),"",O30-(13.92*B31^1.82/E31^4.82))</f>
        <v>1.0203686556001845</v>
      </c>
      <c r="P31" s="80">
        <f>IF(ISBLANK('BİNA ve TES. BİLG.'!A30),"",$J31+$L31+$N31)</f>
        <v>0.046709320000000006</v>
      </c>
      <c r="Q31" s="105"/>
      <c r="R31" s="73">
        <f>IF(ISBLANK('BİNA ve TES. BİLG.'!A32),"",'BİNA ve TES. BİLG.'!A32)</f>
        <v>28</v>
      </c>
      <c r="S31" s="73">
        <f>IF(ISBLANK('BİNA ve TES. BİLG.'!B32),"",'BİNA ve TES. BİLG.'!B32)</f>
        <v>2.5</v>
      </c>
      <c r="T31" s="73">
        <f>IF(ISBLANK('BİNA ve TES. BİLG.'!B32),"",IF(ROUNDUP(18.82*SQRT(B33/(4*1.021)),0)&lt;15,15,ROUNDUP(18.82*SQRT(B33/(4*1.021)),0)))</f>
        <v>15</v>
      </c>
      <c r="U31" s="108"/>
      <c r="V31" s="76"/>
    </row>
    <row r="32" spans="1:22" ht="12.75">
      <c r="A32" s="73">
        <f>IF(ISBLANK('BİNA ve TES. BİLG.'!A31),"",'BİNA ve TES. BİLG.'!A31)</f>
        <v>27</v>
      </c>
      <c r="B32" s="73">
        <f>IF(ISBLANK('BİNA ve TES. BİLG.'!B31),"",'BİNA ve TES. BİLG.'!B31)</f>
        <v>1.6</v>
      </c>
      <c r="C32" s="73">
        <f>IF(ISBLANK('BİNA ve TES. BİLG.'!B31),"",IF(ROUNDUP(18.82*SQRT(B32/(4*1.021)),0)&lt;15,15,ROUNDUP(18.82*SQRT(B32/(4*1.021)),0)))</f>
        <v>15</v>
      </c>
      <c r="D32" s="72">
        <v>15</v>
      </c>
      <c r="E32" s="73">
        <f>IF(ISBLANK('BİNA ve TES. BİLG.'!B31),"",LOOKUP($D32,'TABLO23(TAHMİNİ BORU ÇAPLARI)'!$A$3:$A$18,'TABLO23(TAHMİNİ BORU ÇAPLARI)'!$D$3:$D$18))</f>
        <v>15.7</v>
      </c>
      <c r="F32" s="74">
        <f>IF(ISBLANK('BİNA ve TES. BİLG.'!C31),"",'BİNA ve TES. BİLG.'!C31)</f>
        <v>4.5</v>
      </c>
      <c r="G32" s="73">
        <f>IF(ISBLANK('BİNA ve TES. BİLG.'!B31),"",G31-(23.2*0.6*F32*B32^1.82/E32^4.82))</f>
        <v>1.0178988256522266</v>
      </c>
      <c r="H32" s="74">
        <f>IF(ISBLANK('BİNA ve TES. BİLG.'!A31),"",IF(B32&gt;31,353.677*B32/(E32^2*G32),IF(B32=VLOOKUP(B32,'TABLO20.1(V)'!$A$5:$A$54,1),INDEX('TABLO20.1(V)'!$A$5:$I$54,MATCH(VLOOKUP(B32,'TABLO20.1(V)'!$A$5:$A$54,1),'TABLO20.1(V)'!$A$5:$A$54,0),MATCH(HLOOKUP(D32,'TABLO20.1(V)'!$B$2:$I$2,1),'TABLO20.1(V)'!$A$2:$I$2,1)),(INDEX('TABLO20.1(V)'!$A$5:$I$54,MATCH(VLOOKUP(ROUNDDOWN(B32,0),'TABLO20.1(V)'!$A$5:$A$54,1),'TABLO20.1(V)'!$A$5:$A$54,0),MATCH(HLOOKUP(D32,'TABLO20.1(V)'!$B$2:$I$2,1),'TABLO20.1(V)'!$A$2:$I$2,1))+(INDEX('TABLO20.1(V)'!$A$5:$I$54,MATCH(VLOOKUP(ROUNDUP(B32,0),'TABLO20.1(V)'!$A$5:$A$54,1),'TABLO20.1(V)'!$A$5:$A$54,0),MATCH(HLOOKUP(D32,'TABLO20.1(V)'!$A$2:$I$2,1),'TABLO20.1(V)'!$A$2:$I$2,1))-INDEX('TABLO20.1(V)'!$A$5:$I$54,MATCH(VLOOKUP(ROUNDDOWN(B32,0),'TABLO20.1(V)'!$A$5:$A$54,1),'TABLO20.1(V)'!$A$5:$A$54,0),MATCH(HLOOKUP(D32,'TABLO20.1(V)'!$B$2:$I$2,1),'TABLO20.1(V)'!$A$2:$I$2,1)))/(ROUNDUP(B32,0)-ROUNDDOWN(B32,0))*(B32-ROUNDDOWN(B32,0))))))</f>
        <v>2.24</v>
      </c>
      <c r="I32" s="80">
        <f>IF(ISBLANK('BİNA ve TES. BİLG.'!A31),"",IF(B32&gt;31,(O31-O32)*1000,IF(B32=VLOOKUP(B32,'TABLO20.2(RL)'!$A$5:$A$54,1),INDEX('TABLO20.2(RL)'!$A$5:$I$54,MATCH(VLOOKUP(B32,'TABLO20.2(RL)'!$A$5:$A$54,1),'TABLO20.2(RL)'!$A$5:$A$54,0),MATCH(HLOOKUP(E32,'TABLO20.2(RL)'!$B$2:$I$2,1),'TABLO20.2(RL)'!$A$2:$I$2,1)),(INDEX('TABLO20.2(RL)'!$A$5:$I$54,MATCH(VLOOKUP(ROUNDDOWN(B32,0),'TABLO20.2(RL)'!$A$5:$A$54,1),'TABLO20.2(RL)'!$A$5:$A$54,0),MATCH(HLOOKUP(E32,'TABLO20.2(RL)'!$B$2:$I$2,1),'TABLO20.2(RL)'!$A$2:$I$2,1))+(INDEX('TABLO20.2(RL)'!$A$5:$I$54,MATCH(VLOOKUP(ROUNDUP(B32,0),'TABLO20.2(RL)'!$A$5:$A$54,1),'TABLO20.2(RL)'!$A$5:$A$54,0),MATCH(HLOOKUP(E32,'TABLO20.2(RL)'!$A$2:$I$2,1),'TABLO20.2(RL)'!$A$2:$I$2,1))-INDEX('TABLO20.2(RL)'!$A$5:$I$54,MATCH(VLOOKUP(ROUNDDOWN(B32,0),'TABLO20.2(RL)'!$A$5:$A$54,1),'TABLO20.2(RL)'!$A$5:$A$54,0),MATCH(HLOOKUP(E32,'TABLO20.2(RL)'!$B$2:$I$2,1),'TABLO20.2(RL)'!$A$2:$I$2,1)))/(ROUNDUP(B32,0)-ROUNDDOWN(B32,0))*(B32-ROUNDDOWN(B32,0))))))</f>
        <v>0.08304</v>
      </c>
      <c r="J32" s="80">
        <f>IF(ISBLANK('BİNA ve TES. BİLG.'!A31),"",$I32*$F32)</f>
        <v>0.37368</v>
      </c>
      <c r="K32" s="73">
        <f>IF(ISBLANK('BİNA ve TES. BİLG.'!A31),"",IF($A32&lt;=15,LOOKUP($A32,KAYIPHESABI!$C$4:$AE$4,KAYIPHESABI!$C$15:$AE$15),LOOKUP($A32,KAYIPHESABI!$C$18:$AE$18,KAYIPHESABI!$C$29)))</f>
        <v>3.1</v>
      </c>
      <c r="L32" s="80">
        <f>IF(ISBLANK('BİNA ve TES. BİLG.'!A31),"",3.97*10^-3*$K32*$H32^2)</f>
        <v>0.06175160320000002</v>
      </c>
      <c r="M32" s="73">
        <f>IF(ISBLANK('BİNA ve TES. BİLG.'!D31),"",'BİNA ve TES. BİLG.'!D31)</f>
        <v>0.8</v>
      </c>
      <c r="N32" s="73">
        <f>IF(ISBLANK('BİNA ve TES. BİLG.'!A31),"",$M32*0.049)</f>
        <v>0.039200000000000006</v>
      </c>
      <c r="O32" s="73">
        <f>IF(ISBLANK('BİNA ve TES. BİLG.'!A31),"",O31-(13.92*B32^1.82/E32^4.82))</f>
        <v>1.0203123046453784</v>
      </c>
      <c r="P32" s="80">
        <f>IF(ISBLANK('BİNA ve TES. BİLG.'!A31),"",$J32+$L32+$N32)</f>
        <v>0.47463160320000003</v>
      </c>
      <c r="Q32" s="105"/>
      <c r="R32" s="73">
        <f>IF(ISBLANK('BİNA ve TES. BİLG.'!A33),"",'BİNA ve TES. BİLG.'!A33)</f>
        <v>29</v>
      </c>
      <c r="S32" s="73">
        <f>IF(ISBLANK('BİNA ve TES. BİLG.'!B33),"",'BİNA ve TES. BİLG.'!B33)</f>
        <v>1.6</v>
      </c>
      <c r="T32" s="73">
        <f>IF(ISBLANK('BİNA ve TES. BİLG.'!B33),"",IF(ROUNDUP(18.82*SQRT(B34/(4*1.021)),0)&lt;15,15,ROUNDUP(18.82*SQRT(B34/(4*1.021)),0)))</f>
        <v>15</v>
      </c>
      <c r="U32" s="108"/>
      <c r="V32" s="76"/>
    </row>
    <row r="33" spans="1:22" ht="12.75">
      <c r="A33" s="73">
        <f>IF(ISBLANK('BİNA ve TES. BİLG.'!A32),"",'BİNA ve TES. BİLG.'!A32)</f>
        <v>28</v>
      </c>
      <c r="B33" s="73">
        <f>IF(ISBLANK('BİNA ve TES. BİLG.'!B32),"",'BİNA ve TES. BİLG.'!B32)</f>
        <v>2.5</v>
      </c>
      <c r="C33" s="73">
        <f>IF(ISBLANK('BİNA ve TES. BİLG.'!B32),"",IF(ROUNDUP(18.82*SQRT(B33/(4*1.021)),0)&lt;15,15,ROUNDUP(18.82*SQRT(B33/(4*1.021)),0)))</f>
        <v>15</v>
      </c>
      <c r="D33" s="72">
        <v>20</v>
      </c>
      <c r="E33" s="73">
        <f>IF(ISBLANK('BİNA ve TES. BİLG.'!B32),"",LOOKUP($D33,'TABLO23(TAHMİNİ BORU ÇAPLARI)'!$A$3:$A$18,'TABLO23(TAHMİNİ BORU ÇAPLARI)'!$D$3:$D$18))</f>
        <v>21.1</v>
      </c>
      <c r="F33" s="74">
        <f>IF(ISBLANK('BİNA ve TES. BİLG.'!C32),"",'BİNA ve TES. BİLG.'!C32)</f>
        <v>4.5</v>
      </c>
      <c r="G33" s="73">
        <f>IF(ISBLANK('BİNA ve TES. BİLG.'!B32),"",G32-(23.2*0.6*F33*B33^1.82/E33^4.82))</f>
        <v>1.0177614021126635</v>
      </c>
      <c r="H33" s="74">
        <f>IF(ISBLANK('BİNA ve TES. BİLG.'!A32),"",IF(B33&gt;31,353.677*B33/(E33^2*G33),IF(B33=VLOOKUP(B33,'TABLO20.1(V)'!$A$5:$A$54,1),INDEX('TABLO20.1(V)'!$A$5:$I$54,MATCH(VLOOKUP(B33,'TABLO20.1(V)'!$A$5:$A$54,1),'TABLO20.1(V)'!$A$5:$A$54,0),MATCH(HLOOKUP(D33,'TABLO20.1(V)'!$B$2:$I$2,1),'TABLO20.1(V)'!$A$2:$I$2,1)),(INDEX('TABLO20.1(V)'!$A$5:$I$54,MATCH(VLOOKUP(ROUNDDOWN(B33,0),'TABLO20.1(V)'!$A$5:$A$54,1),'TABLO20.1(V)'!$A$5:$A$54,0),MATCH(HLOOKUP(D33,'TABLO20.1(V)'!$B$2:$I$2,1),'TABLO20.1(V)'!$A$2:$I$2,1))+(INDEX('TABLO20.1(V)'!$A$5:$I$54,MATCH(VLOOKUP(ROUNDUP(B33,0),'TABLO20.1(V)'!$A$5:$A$54,1),'TABLO20.1(V)'!$A$5:$A$54,0),MATCH(HLOOKUP(D33,'TABLO20.1(V)'!$A$2:$I$2,1),'TABLO20.1(V)'!$A$2:$I$2,1))-INDEX('TABLO20.1(V)'!$A$5:$I$54,MATCH(VLOOKUP(ROUNDDOWN(B33,0),'TABLO20.1(V)'!$A$5:$A$54,1),'TABLO20.1(V)'!$A$5:$A$54,0),MATCH(HLOOKUP(D33,'TABLO20.1(V)'!$B$2:$I$2,1),'TABLO20.1(V)'!$A$2:$I$2,1)))/(ROUNDUP(B33,0)-ROUNDDOWN(B33,0))*(B33-ROUNDDOWN(B33,0))))))</f>
        <v>1.9</v>
      </c>
      <c r="I33" s="80">
        <f>IF(ISBLANK('BİNA ve TES. BİLG.'!A32),"",IF(B33&gt;31,(O32-O33)*1000,IF(B33=VLOOKUP(B33,'TABLO20.2(RL)'!$A$5:$A$54,1),INDEX('TABLO20.2(RL)'!$A$5:$I$54,MATCH(VLOOKUP(B33,'TABLO20.2(RL)'!$A$5:$A$54,1),'TABLO20.2(RL)'!$A$5:$A$54,0),MATCH(HLOOKUP(E33,'TABLO20.2(RL)'!$B$2:$I$2,1),'TABLO20.2(RL)'!$A$2:$I$2,1)),(INDEX('TABLO20.2(RL)'!$A$5:$I$54,MATCH(VLOOKUP(ROUNDDOWN(B33,0),'TABLO20.2(RL)'!$A$5:$A$54,1),'TABLO20.2(RL)'!$A$5:$A$54,0),MATCH(HLOOKUP(E33,'TABLO20.2(RL)'!$B$2:$I$2,1),'TABLO20.2(RL)'!$A$2:$I$2,1))+(INDEX('TABLO20.2(RL)'!$A$5:$I$54,MATCH(VLOOKUP(ROUNDUP(B33,0),'TABLO20.2(RL)'!$A$5:$A$54,1),'TABLO20.2(RL)'!$A$5:$A$54,0),MATCH(HLOOKUP(E33,'TABLO20.2(RL)'!$A$2:$I$2,1),'TABLO20.2(RL)'!$A$2:$I$2,1))-INDEX('TABLO20.2(RL)'!$A$5:$I$54,MATCH(VLOOKUP(ROUNDDOWN(B33,0),'TABLO20.2(RL)'!$A$5:$A$54,1),'TABLO20.2(RL)'!$A$5:$A$54,0),MATCH(HLOOKUP(E33,'TABLO20.2(RL)'!$B$2:$I$2,1),'TABLO20.2(RL)'!$A$2:$I$2,1)))/(ROUNDUP(B33,0)-ROUNDDOWN(B33,0))*(B33-ROUNDDOWN(B33,0))))))</f>
        <v>0.0405</v>
      </c>
      <c r="J33" s="80">
        <f>IF(ISBLANK('BİNA ve TES. BİLG.'!A32),"",$I33*$F33)</f>
        <v>0.18225</v>
      </c>
      <c r="K33" s="73">
        <f>IF(ISBLANK('BİNA ve TES. BİLG.'!A32),"",IF($A33&lt;=15,LOOKUP($A33,KAYIPHESABI!$C$4:$AE$4,KAYIPHESABI!$C$15:$AE$15),LOOKUP($A33,KAYIPHESABI!$C$18:$AE$18,KAYIPHESABI!$C$29)))</f>
        <v>1.4</v>
      </c>
      <c r="L33" s="80">
        <f>IF(ISBLANK('BİNA ve TES. BİLG.'!A32),"",3.97*10^-3*$K33*$H33^2)</f>
        <v>0.02006438</v>
      </c>
      <c r="M33" s="73">
        <f>IF(ISBLANK('BİNA ve TES. BİLG.'!D32),"",'BİNA ve TES. BİLG.'!D32)</f>
        <v>0.8</v>
      </c>
      <c r="N33" s="73">
        <f>IF(ISBLANK('BİNA ve TES. BİLG.'!A32),"",$M33*0.049)</f>
        <v>0.039200000000000006</v>
      </c>
      <c r="O33" s="73">
        <f>IF(ISBLANK('BİNA ve TES. BİLG.'!A32),"",O32-(13.92*B33^1.82/E33^4.82))</f>
        <v>1.020281766081031</v>
      </c>
      <c r="P33" s="80">
        <f>IF(ISBLANK('BİNA ve TES. BİLG.'!A32),"",$J33+$L33+$N33)</f>
        <v>0.24151438</v>
      </c>
      <c r="Q33" s="105"/>
      <c r="R33" s="73">
        <f>IF(ISBLANK('BİNA ve TES. BİLG.'!A34),"",'BİNA ve TES. BİLG.'!A34)</f>
        <v>30</v>
      </c>
      <c r="S33" s="73">
        <f>IF(ISBLANK('BİNA ve TES. BİLG.'!B34),"",'BİNA ve TES. BİLG.'!B34)</f>
        <v>2.5</v>
      </c>
      <c r="T33" s="73">
        <f>IF(ISBLANK('BİNA ve TES. BİLG.'!B34),"",IF(ROUNDUP(18.82*SQRT(B35/(4*1.021)),0)&lt;15,15,ROUNDUP(18.82*SQRT(B35/(4*1.021)),0)))</f>
        <v>15</v>
      </c>
      <c r="U33" s="108"/>
      <c r="V33" s="76"/>
    </row>
    <row r="34" spans="1:22" ht="12.75">
      <c r="A34" s="73">
        <f>IF(ISBLANK('BİNA ve TES. BİLG.'!A33),"",'BİNA ve TES. BİLG.'!A33)</f>
        <v>29</v>
      </c>
      <c r="B34" s="73">
        <f>IF(ISBLANK('BİNA ve TES. BİLG.'!B33),"",'BİNA ve TES. BİLG.'!B33)</f>
        <v>1.6</v>
      </c>
      <c r="C34" s="73">
        <f>IF(ISBLANK('BİNA ve TES. BİLG.'!B33),"",IF(ROUNDUP(18.82*SQRT(B34/(4*1.021)),0)&lt;15,15,ROUNDUP(18.82*SQRT(B34/(4*1.021)),0)))</f>
        <v>15</v>
      </c>
      <c r="D34" s="72">
        <v>15</v>
      </c>
      <c r="E34" s="73">
        <f>IF(ISBLANK('BİNA ve TES. BİLG.'!B33),"",LOOKUP($D34,'TABLO23(TAHMİNİ BORU ÇAPLARI)'!$A$3:$A$18,'TABLO23(TAHMİNİ BORU ÇAPLARI)'!$D$3:$D$18))</f>
        <v>15.7</v>
      </c>
      <c r="F34" s="74">
        <f>IF(ISBLANK('BİNA ve TES. BİLG.'!C33),"",'BİNA ve TES. BİLG.'!C33)</f>
        <v>4.2</v>
      </c>
      <c r="G34" s="73">
        <f>IF(ISBLANK('BİNA ve TES. BİLG.'!B33),"",G33-(23.2*0.6*F34*B34^1.82/E34^4.82))</f>
        <v>1.0175247281024777</v>
      </c>
      <c r="H34" s="74">
        <f>IF(ISBLANK('BİNA ve TES. BİLG.'!A33),"",IF(B34&gt;31,353.677*B34/(E34^2*G34),IF(B34=VLOOKUP(B34,'TABLO20.1(V)'!$A$5:$A$54,1),INDEX('TABLO20.1(V)'!$A$5:$I$54,MATCH(VLOOKUP(B34,'TABLO20.1(V)'!$A$5:$A$54,1),'TABLO20.1(V)'!$A$5:$A$54,0),MATCH(HLOOKUP(D34,'TABLO20.1(V)'!$B$2:$I$2,1),'TABLO20.1(V)'!$A$2:$I$2,1)),(INDEX('TABLO20.1(V)'!$A$5:$I$54,MATCH(VLOOKUP(ROUNDDOWN(B34,0),'TABLO20.1(V)'!$A$5:$A$54,1),'TABLO20.1(V)'!$A$5:$A$54,0),MATCH(HLOOKUP(D34,'TABLO20.1(V)'!$B$2:$I$2,1),'TABLO20.1(V)'!$A$2:$I$2,1))+(INDEX('TABLO20.1(V)'!$A$5:$I$54,MATCH(VLOOKUP(ROUNDUP(B34,0),'TABLO20.1(V)'!$A$5:$A$54,1),'TABLO20.1(V)'!$A$5:$A$54,0),MATCH(HLOOKUP(D34,'TABLO20.1(V)'!$A$2:$I$2,1),'TABLO20.1(V)'!$A$2:$I$2,1))-INDEX('TABLO20.1(V)'!$A$5:$I$54,MATCH(VLOOKUP(ROUNDDOWN(B34,0),'TABLO20.1(V)'!$A$5:$A$54,1),'TABLO20.1(V)'!$A$5:$A$54,0),MATCH(HLOOKUP(D34,'TABLO20.1(V)'!$B$2:$I$2,1),'TABLO20.1(V)'!$A$2:$I$2,1)))/(ROUNDUP(B34,0)-ROUNDDOWN(B34,0))*(B34-ROUNDDOWN(B34,0))))))</f>
        <v>2.24</v>
      </c>
      <c r="I34" s="80">
        <f>IF(ISBLANK('BİNA ve TES. BİLG.'!A33),"",IF(B34&gt;31,(O33-O34)*1000,IF(B34=VLOOKUP(B34,'TABLO20.2(RL)'!$A$5:$A$54,1),INDEX('TABLO20.2(RL)'!$A$5:$I$54,MATCH(VLOOKUP(B34,'TABLO20.2(RL)'!$A$5:$A$54,1),'TABLO20.2(RL)'!$A$5:$A$54,0),MATCH(HLOOKUP(E34,'TABLO20.2(RL)'!$B$2:$I$2,1),'TABLO20.2(RL)'!$A$2:$I$2,1)),(INDEX('TABLO20.2(RL)'!$A$5:$I$54,MATCH(VLOOKUP(ROUNDDOWN(B34,0),'TABLO20.2(RL)'!$A$5:$A$54,1),'TABLO20.2(RL)'!$A$5:$A$54,0),MATCH(HLOOKUP(E34,'TABLO20.2(RL)'!$B$2:$I$2,1),'TABLO20.2(RL)'!$A$2:$I$2,1))+(INDEX('TABLO20.2(RL)'!$A$5:$I$54,MATCH(VLOOKUP(ROUNDUP(B34,0),'TABLO20.2(RL)'!$A$5:$A$54,1),'TABLO20.2(RL)'!$A$5:$A$54,0),MATCH(HLOOKUP(E34,'TABLO20.2(RL)'!$A$2:$I$2,1),'TABLO20.2(RL)'!$A$2:$I$2,1))-INDEX('TABLO20.2(RL)'!$A$5:$I$54,MATCH(VLOOKUP(ROUNDDOWN(B34,0),'TABLO20.2(RL)'!$A$5:$A$54,1),'TABLO20.2(RL)'!$A$5:$A$54,0),MATCH(HLOOKUP(E34,'TABLO20.2(RL)'!$B$2:$I$2,1),'TABLO20.2(RL)'!$A$2:$I$2,1)))/(ROUNDUP(B34,0)-ROUNDDOWN(B34,0))*(B34-ROUNDDOWN(B34,0))))))</f>
        <v>0.08304</v>
      </c>
      <c r="J34" s="80">
        <f>IF(ISBLANK('BİNA ve TES. BİLG.'!A33),"",$I34*$F34)</f>
        <v>0.348768</v>
      </c>
      <c r="K34" s="73">
        <f>IF(ISBLANK('BİNA ve TES. BİLG.'!A33),"",IF($A34&lt;=15,LOOKUP($A34,KAYIPHESABI!$C$4:$AE$4,KAYIPHESABI!$C$15:$AE$15),LOOKUP($A34,KAYIPHESABI!$C$18:$AE$18,KAYIPHESABI!$C$29)))</f>
        <v>4.3</v>
      </c>
      <c r="L34" s="80">
        <f>IF(ISBLANK('BİNA ve TES. BİLG.'!A33),"",3.97*10^-3*$K34*$H34^2)</f>
        <v>0.08565544960000003</v>
      </c>
      <c r="M34" s="73">
        <f>IF(ISBLANK('BİNA ve TES. BİLG.'!D33),"",'BİNA ve TES. BİLG.'!D33)</f>
        <v>0.6</v>
      </c>
      <c r="N34" s="73">
        <f>IF(ISBLANK('BİNA ve TES. BİLG.'!A33),"",$M34*0.049)</f>
        <v>0.0294</v>
      </c>
      <c r="O34" s="73">
        <f>IF(ISBLANK('BİNA ve TES. BİLG.'!A33),"",O33-(13.92*B34^1.82/E34^4.82))</f>
        <v>1.0202254151262249</v>
      </c>
      <c r="P34" s="80">
        <f>IF(ISBLANK('BİNA ve TES. BİLG.'!A33),"",$J34+$L34+$N34)</f>
        <v>0.46382344960000005</v>
      </c>
      <c r="Q34" s="105"/>
      <c r="R34" s="73">
        <f>IF(ISBLANK('BİNA ve TES. BİLG.'!A35),"",'BİNA ve TES. BİLG.'!A35)</f>
      </c>
      <c r="S34" s="73">
        <f>IF(ISBLANK('BİNA ve TES. BİLG.'!B35),"",'BİNA ve TES. BİLG.'!B35)</f>
      </c>
      <c r="T34" s="73">
        <f>IF(ISBLANK('BİNA ve TES. BİLG.'!B35),"",IF(ROUNDUP(18.82*SQRT(B36/(4*1.021)),0)&lt;15,15,ROUNDUP(18.82*SQRT(B36/(4*1.021)),0)))</f>
      </c>
      <c r="U34" s="108"/>
      <c r="V34" s="76"/>
    </row>
    <row r="35" spans="1:22" ht="12.75">
      <c r="A35" s="73">
        <f>IF(ISBLANK('BİNA ve TES. BİLG.'!A34),"",'BİNA ve TES. BİLG.'!A34)</f>
        <v>30</v>
      </c>
      <c r="B35" s="73">
        <f>IF(ISBLANK('BİNA ve TES. BİLG.'!B34),"",'BİNA ve TES. BİLG.'!B34)</f>
        <v>2.5</v>
      </c>
      <c r="C35" s="73">
        <f>IF(ISBLANK('BİNA ve TES. BİLG.'!B34),"",IF(ROUNDUP(18.82*SQRT(B35/(4*1.021)),0)&lt;15,15,ROUNDUP(18.82*SQRT(B35/(4*1.021)),0)))</f>
        <v>15</v>
      </c>
      <c r="D35" s="72">
        <v>20</v>
      </c>
      <c r="E35" s="73">
        <f>IF(ISBLANK('BİNA ve TES. BİLG.'!B34),"",LOOKUP($D35,'TABLO23(TAHMİNİ BORU ÇAPLARI)'!$A$3:$A$18,'TABLO23(TAHMİNİ BORU ÇAPLARI)'!$D$3:$D$18))</f>
        <v>21.1</v>
      </c>
      <c r="F35" s="74">
        <f>IF(ISBLANK('BİNA ve TES. BİLG.'!C34),"",'BİNA ve TES. BİLG.'!C34)</f>
        <v>7.7</v>
      </c>
      <c r="G35" s="73">
        <f>IF(ISBLANK('BİNA ve TES. BİLG.'!B34),"",G34-(23.2*0.6*F35*B35^1.82/E35^4.82))</f>
        <v>1.017289581157003</v>
      </c>
      <c r="H35" s="74">
        <f>IF(ISBLANK('BİNA ve TES. BİLG.'!A34),"",IF(B35&gt;31,353.677*B35/(E35^2*G35),IF(B35=VLOOKUP(B35,'TABLO20.1(V)'!$A$5:$A$54,1),INDEX('TABLO20.1(V)'!$A$5:$I$54,MATCH(VLOOKUP(B35,'TABLO20.1(V)'!$A$5:$A$54,1),'TABLO20.1(V)'!$A$5:$A$54,0),MATCH(HLOOKUP(D35,'TABLO20.1(V)'!$B$2:$I$2,1),'TABLO20.1(V)'!$A$2:$I$2,1)),(INDEX('TABLO20.1(V)'!$A$5:$I$54,MATCH(VLOOKUP(ROUNDDOWN(B35,0),'TABLO20.1(V)'!$A$5:$A$54,1),'TABLO20.1(V)'!$A$5:$A$54,0),MATCH(HLOOKUP(D35,'TABLO20.1(V)'!$B$2:$I$2,1),'TABLO20.1(V)'!$A$2:$I$2,1))+(INDEX('TABLO20.1(V)'!$A$5:$I$54,MATCH(VLOOKUP(ROUNDUP(B35,0),'TABLO20.1(V)'!$A$5:$A$54,1),'TABLO20.1(V)'!$A$5:$A$54,0),MATCH(HLOOKUP(D35,'TABLO20.1(V)'!$A$2:$I$2,1),'TABLO20.1(V)'!$A$2:$I$2,1))-INDEX('TABLO20.1(V)'!$A$5:$I$54,MATCH(VLOOKUP(ROUNDDOWN(B35,0),'TABLO20.1(V)'!$A$5:$A$54,1),'TABLO20.1(V)'!$A$5:$A$54,0),MATCH(HLOOKUP(D35,'TABLO20.1(V)'!$B$2:$I$2,1),'TABLO20.1(V)'!$A$2:$I$2,1)))/(ROUNDUP(B35,0)-ROUNDDOWN(B35,0))*(B35-ROUNDDOWN(B35,0))))))</f>
        <v>1.9</v>
      </c>
      <c r="I35" s="80">
        <f>IF(ISBLANK('BİNA ve TES. BİLG.'!A34),"",IF(B35&gt;31,(O34-O35)*1000,IF(B35=VLOOKUP(B35,'TABLO20.2(RL)'!$A$5:$A$54,1),INDEX('TABLO20.2(RL)'!$A$5:$I$54,MATCH(VLOOKUP(B35,'TABLO20.2(RL)'!$A$5:$A$54,1),'TABLO20.2(RL)'!$A$5:$A$54,0),MATCH(HLOOKUP(E35,'TABLO20.2(RL)'!$B$2:$I$2,1),'TABLO20.2(RL)'!$A$2:$I$2,1)),(INDEX('TABLO20.2(RL)'!$A$5:$I$54,MATCH(VLOOKUP(ROUNDDOWN(B35,0),'TABLO20.2(RL)'!$A$5:$A$54,1),'TABLO20.2(RL)'!$A$5:$A$54,0),MATCH(HLOOKUP(E35,'TABLO20.2(RL)'!$B$2:$I$2,1),'TABLO20.2(RL)'!$A$2:$I$2,1))+(INDEX('TABLO20.2(RL)'!$A$5:$I$54,MATCH(VLOOKUP(ROUNDUP(B35,0),'TABLO20.2(RL)'!$A$5:$A$54,1),'TABLO20.2(RL)'!$A$5:$A$54,0),MATCH(HLOOKUP(E35,'TABLO20.2(RL)'!$A$2:$I$2,1),'TABLO20.2(RL)'!$A$2:$I$2,1))-INDEX('TABLO20.2(RL)'!$A$5:$I$54,MATCH(VLOOKUP(ROUNDDOWN(B35,0),'TABLO20.2(RL)'!$A$5:$A$54,1),'TABLO20.2(RL)'!$A$5:$A$54,0),MATCH(HLOOKUP(E35,'TABLO20.2(RL)'!$B$2:$I$2,1),'TABLO20.2(RL)'!$A$2:$I$2,1)))/(ROUNDUP(B35,0)-ROUNDDOWN(B35,0))*(B35-ROUNDDOWN(B35,0))))))</f>
        <v>0.0405</v>
      </c>
      <c r="J35" s="80">
        <f>IF(ISBLANK('BİNA ve TES. BİLG.'!A34),"",$I35*$F35)</f>
        <v>0.31185</v>
      </c>
      <c r="K35" s="73">
        <f>IF(ISBLANK('BİNA ve TES. BİLG.'!A34),"",IF($A35&lt;=15,LOOKUP($A35,KAYIPHESABI!$C$4:$AE$4,KAYIPHESABI!$C$15:$AE$15),LOOKUP($A35,KAYIPHESABI!$C$18:$AE$18,KAYIPHESABI!$C$29)))</f>
        <v>3</v>
      </c>
      <c r="L35" s="80">
        <f>IF(ISBLANK('BİNA ve TES. BİLG.'!A34),"",3.97*10^-3*$K35*$H35^2)</f>
        <v>0.0429951</v>
      </c>
      <c r="M35" s="73">
        <f>IF(ISBLANK('BİNA ve TES. BİLG.'!D34),"",'BİNA ve TES. BİLG.'!D34)</f>
        <v>0.8</v>
      </c>
      <c r="N35" s="73">
        <f>IF(ISBLANK('BİNA ve TES. BİLG.'!A34),"",$M35*0.049)</f>
        <v>0.039200000000000006</v>
      </c>
      <c r="O35" s="73">
        <f>IF(ISBLANK('BİNA ve TES. BİLG.'!A34),"",O34-(13.92*B35^1.82/E35^4.82))</f>
        <v>1.0201948765618776</v>
      </c>
      <c r="P35" s="80">
        <f>IF(ISBLANK('BİNA ve TES. BİLG.'!A34),"",$J35+$L35+$N35)</f>
        <v>0.39404510000000004</v>
      </c>
      <c r="Q35" s="105"/>
      <c r="R35" s="73">
        <f>IF(ISBLANK('BİNA ve TES. BİLG.'!A36),"",'BİNA ve TES. BİLG.'!A36)</f>
      </c>
      <c r="S35" s="73">
        <f>IF(ISBLANK('BİNA ve TES. BİLG.'!B36),"",'BİNA ve TES. BİLG.'!B36)</f>
      </c>
      <c r="T35" s="73">
        <f>IF(ISBLANK('BİNA ve TES. BİLG.'!B36),"",IF(ROUNDUP(18.82*SQRT(B37/(4*1.021)),0)&lt;15,15,ROUNDUP(18.82*SQRT(B37/(4*1.021)),0)))</f>
      </c>
      <c r="U35" s="108"/>
      <c r="V35" s="76"/>
    </row>
    <row r="36" spans="1:22" ht="12.75">
      <c r="A36" s="73">
        <f>IF(ISBLANK('BİNA ve TES. BİLG.'!A35),"",'BİNA ve TES. BİLG.'!A35)</f>
      </c>
      <c r="B36" s="73">
        <f>IF(ISBLANK('BİNA ve TES. BİLG.'!B35),"",'BİNA ve TES. BİLG.'!B35)</f>
      </c>
      <c r="C36" s="73">
        <f>IF(ISBLANK('BİNA ve TES. BİLG.'!B35),"",IF(ROUNDUP(18.82*SQRT(B36/(4*1.021)),0)&lt;15,15,ROUNDUP(18.82*SQRT(B36/(4*1.021)),0)))</f>
      </c>
      <c r="D36" s="72"/>
      <c r="E36" s="73">
        <f>IF(ISBLANK('BİNA ve TES. BİLG.'!B35),"",LOOKUP($D36,'TABLO23(TAHMİNİ BORU ÇAPLARI)'!$A$3:$A$18,'TABLO23(TAHMİNİ BORU ÇAPLARI)'!$D$3:$D$18))</f>
      </c>
      <c r="F36" s="74">
        <f>IF(ISBLANK('BİNA ve TES. BİLG.'!C35),"",'BİNA ve TES. BİLG.'!C35)</f>
      </c>
      <c r="G36" s="73">
        <f>IF(ISBLANK('BİNA ve TES. BİLG.'!B35),"",G35-(23.2*0.6*F36*B36^1.82/E36^4.82))</f>
      </c>
      <c r="H36" s="74">
        <f>IF(ISBLANK('BİNA ve TES. BİLG.'!A35),"",IF(B36&gt;31,353.677*B36/(E36^2*G36),IF(B36=VLOOKUP(B36,'TABLO20.1(V)'!$A$5:$A$54,1),INDEX('TABLO20.1(V)'!$A$5:$I$54,MATCH(VLOOKUP(B36,'TABLO20.1(V)'!$A$5:$A$54,1),'TABLO20.1(V)'!$A$5:$A$54,0),MATCH(HLOOKUP(D36,'TABLO20.1(V)'!$B$2:$I$2,1),'TABLO20.1(V)'!$A$2:$I$2,1)),(INDEX('TABLO20.1(V)'!$A$5:$I$54,MATCH(VLOOKUP(ROUNDDOWN(B36,0),'TABLO20.1(V)'!$A$5:$A$54,1),'TABLO20.1(V)'!$A$5:$A$54,0),MATCH(HLOOKUP(D36,'TABLO20.1(V)'!$B$2:$I$2,1),'TABLO20.1(V)'!$A$2:$I$2,1))+(INDEX('TABLO20.1(V)'!$A$5:$I$54,MATCH(VLOOKUP(ROUNDUP(B36,0),'TABLO20.1(V)'!$A$5:$A$54,1),'TABLO20.1(V)'!$A$5:$A$54,0),MATCH(HLOOKUP(D36,'TABLO20.1(V)'!$A$2:$I$2,1),'TABLO20.1(V)'!$A$2:$I$2,1))-INDEX('TABLO20.1(V)'!$A$5:$I$54,MATCH(VLOOKUP(ROUNDDOWN(B36,0),'TABLO20.1(V)'!$A$5:$A$54,1),'TABLO20.1(V)'!$A$5:$A$54,0),MATCH(HLOOKUP(D36,'TABLO20.1(V)'!$B$2:$I$2,1),'TABLO20.1(V)'!$A$2:$I$2,1)))/(ROUNDUP(B36,0)-ROUNDDOWN(B36,0))*(B36-ROUNDDOWN(B36,0))))))</f>
      </c>
      <c r="I36" s="80">
        <f>IF(ISBLANK('BİNA ve TES. BİLG.'!A35),"",IF(B36&gt;31,(O35-O36)*1000,IF(B36=VLOOKUP(B36,'TABLO20.2(RL)'!$A$5:$A$54,1),INDEX('TABLO20.2(RL)'!$A$5:$I$54,MATCH(VLOOKUP(B36,'TABLO20.2(RL)'!$A$5:$A$54,1),'TABLO20.2(RL)'!$A$5:$A$54,0),MATCH(HLOOKUP(E36,'TABLO20.2(RL)'!$B$2:$I$2,1),'TABLO20.2(RL)'!$A$2:$I$2,1)),(INDEX('TABLO20.2(RL)'!$A$5:$I$54,MATCH(VLOOKUP(ROUNDDOWN(B36,0),'TABLO20.2(RL)'!$A$5:$A$54,1),'TABLO20.2(RL)'!$A$5:$A$54,0),MATCH(HLOOKUP(E36,'TABLO20.2(RL)'!$B$2:$I$2,1),'TABLO20.2(RL)'!$A$2:$I$2,1))+(INDEX('TABLO20.2(RL)'!$A$5:$I$54,MATCH(VLOOKUP(ROUNDUP(B36,0),'TABLO20.2(RL)'!$A$5:$A$54,1),'TABLO20.2(RL)'!$A$5:$A$54,0),MATCH(HLOOKUP(E36,'TABLO20.2(RL)'!$A$2:$I$2,1),'TABLO20.2(RL)'!$A$2:$I$2,1))-INDEX('TABLO20.2(RL)'!$A$5:$I$54,MATCH(VLOOKUP(ROUNDDOWN(B36,0),'TABLO20.2(RL)'!$A$5:$A$54,1),'TABLO20.2(RL)'!$A$5:$A$54,0),MATCH(HLOOKUP(E36,'TABLO20.2(RL)'!$B$2:$I$2,1),'TABLO20.2(RL)'!$A$2:$I$2,1)))/(ROUNDUP(B36,0)-ROUNDDOWN(B36,0))*(B36-ROUNDDOWN(B36,0))))))</f>
      </c>
      <c r="J36" s="80">
        <f>IF(ISBLANK('BİNA ve TES. BİLG.'!A35),"",$I36*$F36)</f>
      </c>
      <c r="K36" s="73">
        <f>IF(ISBLANK('BİNA ve TES. BİLG.'!A35),"",IF($A36&lt;=15,LOOKUP($A36,KAYIPHESABI!$C$4:$AE$4,KAYIPHESABI!$C$15:$AE$15),LOOKUP($A36,KAYIPHESABI!$C$18:$AE$18,KAYIPHESABI!$C$29)))</f>
      </c>
      <c r="L36" s="80">
        <f>IF(ISBLANK('BİNA ve TES. BİLG.'!A35),"",3.97*10^-3*$K36*$H36^2)</f>
      </c>
      <c r="M36" s="73">
        <f>IF(ISBLANK('BİNA ve TES. BİLG.'!D35),"",'BİNA ve TES. BİLG.'!D35)</f>
      </c>
      <c r="N36" s="73">
        <f>IF(ISBLANK('BİNA ve TES. BİLG.'!A35),"",$M36*0.049)</f>
      </c>
      <c r="O36" s="73">
        <f>IF(ISBLANK('BİNA ve TES. BİLG.'!A35),"",O35-(13.92*B36^1.82/E36^4.82))</f>
      </c>
      <c r="P36" s="80">
        <f>IF(ISBLANK('BİNA ve TES. BİLG.'!A35),"",$J36+$L36+$N36)</f>
      </c>
      <c r="Q36" s="105"/>
      <c r="R36" s="73">
        <f>IF(ISBLANK('BİNA ve TES. BİLG.'!A37),"",'BİNA ve TES. BİLG.'!A37)</f>
      </c>
      <c r="S36" s="73">
        <f>IF(ISBLANK('BİNA ve TES. BİLG.'!B37),"",'BİNA ve TES. BİLG.'!B37)</f>
      </c>
      <c r="T36" s="73">
        <f>IF(ISBLANK('BİNA ve TES. BİLG.'!B37),"",IF(ROUNDUP(18.82*SQRT(B38/(4*1.021)),0)&lt;15,15,ROUNDUP(18.82*SQRT(B38/(4*1.021)),0)))</f>
      </c>
      <c r="U36" s="108"/>
      <c r="V36" s="76"/>
    </row>
    <row r="37" spans="1:22" ht="12.75">
      <c r="A37" s="73">
        <f>IF(ISBLANK('BİNA ve TES. BİLG.'!A36),"",'BİNA ve TES. BİLG.'!A36)</f>
      </c>
      <c r="B37" s="73">
        <f>IF(ISBLANK('BİNA ve TES. BİLG.'!B36),"",'BİNA ve TES. BİLG.'!B36)</f>
      </c>
      <c r="C37" s="73">
        <f>IF(ISBLANK('BİNA ve TES. BİLG.'!B36),"",IF(ROUNDUP(18.82*SQRT(B37/(4*1.021)),0)&lt;15,15,ROUNDUP(18.82*SQRT(B37/(4*1.021)),0)))</f>
      </c>
      <c r="D37" s="72"/>
      <c r="E37" s="73">
        <f>IF(ISBLANK('BİNA ve TES. BİLG.'!B36),"",LOOKUP($D37,'TABLO23(TAHMİNİ BORU ÇAPLARI)'!$A$3:$A$18,'TABLO23(TAHMİNİ BORU ÇAPLARI)'!$D$3:$D$18))</f>
      </c>
      <c r="F37" s="74">
        <f>IF(ISBLANK('BİNA ve TES. BİLG.'!C36),"",'BİNA ve TES. BİLG.'!C36)</f>
      </c>
      <c r="G37" s="73">
        <f>IF(ISBLANK('BİNA ve TES. BİLG.'!B36),"",G36-(23.2*0.6*F37*B37^1.82/E37^4.82))</f>
      </c>
      <c r="H37" s="74">
        <f>IF(ISBLANK('BİNA ve TES. BİLG.'!A36),"",IF(B37&gt;31,353.677*B37/(E37^2*G37),IF(B37=VLOOKUP(B37,'TABLO20.1(V)'!$A$5:$A$54,1),INDEX('TABLO20.1(V)'!$A$5:$I$54,MATCH(VLOOKUP(B37,'TABLO20.1(V)'!$A$5:$A$54,1),'TABLO20.1(V)'!$A$5:$A$54,0),MATCH(HLOOKUP(D37,'TABLO20.1(V)'!$B$2:$I$2,1),'TABLO20.1(V)'!$A$2:$I$2,1)),(INDEX('TABLO20.1(V)'!$A$5:$I$54,MATCH(VLOOKUP(ROUNDDOWN(B37,0),'TABLO20.1(V)'!$A$5:$A$54,1),'TABLO20.1(V)'!$A$5:$A$54,0),MATCH(HLOOKUP(D37,'TABLO20.1(V)'!$B$2:$I$2,1),'TABLO20.1(V)'!$A$2:$I$2,1))+(INDEX('TABLO20.1(V)'!$A$5:$I$54,MATCH(VLOOKUP(ROUNDUP(B37,0),'TABLO20.1(V)'!$A$5:$A$54,1),'TABLO20.1(V)'!$A$5:$A$54,0),MATCH(HLOOKUP(D37,'TABLO20.1(V)'!$A$2:$I$2,1),'TABLO20.1(V)'!$A$2:$I$2,1))-INDEX('TABLO20.1(V)'!$A$5:$I$54,MATCH(VLOOKUP(ROUNDDOWN(B37,0),'TABLO20.1(V)'!$A$5:$A$54,1),'TABLO20.1(V)'!$A$5:$A$54,0),MATCH(HLOOKUP(D37,'TABLO20.1(V)'!$B$2:$I$2,1),'TABLO20.1(V)'!$A$2:$I$2,1)))/(ROUNDUP(B37,0)-ROUNDDOWN(B37,0))*(B37-ROUNDDOWN(B37,0))))))</f>
      </c>
      <c r="I37" s="80">
        <f>IF(ISBLANK('BİNA ve TES. BİLG.'!A36),"",IF(B37&gt;31,(O36-O37)*1000,IF(B37=VLOOKUP(B37,'TABLO20.2(RL)'!$A$5:$A$54,1),INDEX('TABLO20.2(RL)'!$A$5:$I$54,MATCH(VLOOKUP(B37,'TABLO20.2(RL)'!$A$5:$A$54,1),'TABLO20.2(RL)'!$A$5:$A$54,0),MATCH(HLOOKUP(E37,'TABLO20.2(RL)'!$B$2:$I$2,1),'TABLO20.2(RL)'!$A$2:$I$2,1)),(INDEX('TABLO20.2(RL)'!$A$5:$I$54,MATCH(VLOOKUP(ROUNDDOWN(B37,0),'TABLO20.2(RL)'!$A$5:$A$54,1),'TABLO20.2(RL)'!$A$5:$A$54,0),MATCH(HLOOKUP(E37,'TABLO20.2(RL)'!$B$2:$I$2,1),'TABLO20.2(RL)'!$A$2:$I$2,1))+(INDEX('TABLO20.2(RL)'!$A$5:$I$54,MATCH(VLOOKUP(ROUNDUP(B37,0),'TABLO20.2(RL)'!$A$5:$A$54,1),'TABLO20.2(RL)'!$A$5:$A$54,0),MATCH(HLOOKUP(E37,'TABLO20.2(RL)'!$A$2:$I$2,1),'TABLO20.2(RL)'!$A$2:$I$2,1))-INDEX('TABLO20.2(RL)'!$A$5:$I$54,MATCH(VLOOKUP(ROUNDDOWN(B37,0),'TABLO20.2(RL)'!$A$5:$A$54,1),'TABLO20.2(RL)'!$A$5:$A$54,0),MATCH(HLOOKUP(E37,'TABLO20.2(RL)'!$B$2:$I$2,1),'TABLO20.2(RL)'!$A$2:$I$2,1)))/(ROUNDUP(B37,0)-ROUNDDOWN(B37,0))*(B37-ROUNDDOWN(B37,0))))))</f>
      </c>
      <c r="J37" s="80">
        <f>IF(ISBLANK('BİNA ve TES. BİLG.'!A36),"",$I37*$F37)</f>
      </c>
      <c r="K37" s="73">
        <f>IF(ISBLANK('BİNA ve TES. BİLG.'!A36),"",IF($A37&lt;=15,LOOKUP($A37,KAYIPHESABI!$C$4:$AE$4,KAYIPHESABI!$C$15:$AE$15),LOOKUP($A37,KAYIPHESABI!$C$18:$AE$18,KAYIPHESABI!$C$29)))</f>
      </c>
      <c r="L37" s="80">
        <f>IF(ISBLANK('BİNA ve TES. BİLG.'!A36),"",3.97*10^-3*$K37*$H37^2)</f>
      </c>
      <c r="M37" s="73">
        <f>IF(ISBLANK('BİNA ve TES. BİLG.'!D36),"",'BİNA ve TES. BİLG.'!D36)</f>
      </c>
      <c r="N37" s="73">
        <f>IF(ISBLANK('BİNA ve TES. BİLG.'!A36),"",$M37*0.049)</f>
      </c>
      <c r="O37" s="73">
        <f>IF(ISBLANK('BİNA ve TES. BİLG.'!A36),"",O36-(13.92*B37^1.82/E37^4.82))</f>
      </c>
      <c r="P37" s="80">
        <f>IF(ISBLANK('BİNA ve TES. BİLG.'!A36),"",$J37+$L37+$N37)</f>
      </c>
      <c r="Q37" s="105"/>
      <c r="R37" s="73">
        <f>IF(ISBLANK('BİNA ve TES. BİLG.'!A38),"",'BİNA ve TES. BİLG.'!A38)</f>
      </c>
      <c r="S37" s="73">
        <f>IF(ISBLANK('BİNA ve TES. BİLG.'!B38),"",'BİNA ve TES. BİLG.'!B38)</f>
      </c>
      <c r="T37" s="73">
        <f>IF(ISBLANK('BİNA ve TES. BİLG.'!B38),"",IF(ROUNDUP(18.82*SQRT(B39/(4*1.021)),0)&lt;15,15,ROUNDUP(18.82*SQRT(B39/(4*1.021)),0)))</f>
      </c>
      <c r="U37" s="108"/>
      <c r="V37" s="76"/>
    </row>
    <row r="38" spans="1:22" ht="12.75">
      <c r="A38" s="73">
        <f>IF(ISBLANK('BİNA ve TES. BİLG.'!A37),"",'BİNA ve TES. BİLG.'!A37)</f>
      </c>
      <c r="B38" s="73">
        <f>IF(ISBLANK('BİNA ve TES. BİLG.'!B37),"",'BİNA ve TES. BİLG.'!B37)</f>
      </c>
      <c r="C38" s="73">
        <f>IF(ISBLANK('BİNA ve TES. BİLG.'!B37),"",IF(ROUNDUP(18.82*SQRT(B38/(4*1.021)),0)&lt;15,15,ROUNDUP(18.82*SQRT(B38/(4*1.021)),0)))</f>
      </c>
      <c r="D38" s="72"/>
      <c r="E38" s="73">
        <f>IF(ISBLANK('BİNA ve TES. BİLG.'!B37),"",LOOKUP($D38,'TABLO23(TAHMİNİ BORU ÇAPLARI)'!$A$3:$A$18,'TABLO23(TAHMİNİ BORU ÇAPLARI)'!$D$3:$D$18))</f>
      </c>
      <c r="F38" s="74">
        <f>IF(ISBLANK('BİNA ve TES. BİLG.'!C37),"",'BİNA ve TES. BİLG.'!C37)</f>
      </c>
      <c r="G38" s="73">
        <f>IF(ISBLANK('BİNA ve TES. BİLG.'!B37),"",G37-(23.2*0.6*F38*B38^1.82/E38^4.82))</f>
      </c>
      <c r="H38" s="74">
        <f>IF(ISBLANK('BİNA ve TES. BİLG.'!A37),"",IF(B38&gt;31,353.677*B38/(E38^2*G38),IF(B38=VLOOKUP(B38,'TABLO20.1(V)'!$A$5:$A$54,1),INDEX('TABLO20.1(V)'!$A$5:$I$54,MATCH(VLOOKUP(B38,'TABLO20.1(V)'!$A$5:$A$54,1),'TABLO20.1(V)'!$A$5:$A$54,0),MATCH(HLOOKUP(D38,'TABLO20.1(V)'!$B$2:$I$2,1),'TABLO20.1(V)'!$A$2:$I$2,1)),(INDEX('TABLO20.1(V)'!$A$5:$I$54,MATCH(VLOOKUP(ROUNDDOWN(B38,0),'TABLO20.1(V)'!$A$5:$A$54,1),'TABLO20.1(V)'!$A$5:$A$54,0),MATCH(HLOOKUP(D38,'TABLO20.1(V)'!$B$2:$I$2,1),'TABLO20.1(V)'!$A$2:$I$2,1))+(INDEX('TABLO20.1(V)'!$A$5:$I$54,MATCH(VLOOKUP(ROUNDUP(B38,0),'TABLO20.1(V)'!$A$5:$A$54,1),'TABLO20.1(V)'!$A$5:$A$54,0),MATCH(HLOOKUP(D38,'TABLO20.1(V)'!$A$2:$I$2,1),'TABLO20.1(V)'!$A$2:$I$2,1))-INDEX('TABLO20.1(V)'!$A$5:$I$54,MATCH(VLOOKUP(ROUNDDOWN(B38,0),'TABLO20.1(V)'!$A$5:$A$54,1),'TABLO20.1(V)'!$A$5:$A$54,0),MATCH(HLOOKUP(D38,'TABLO20.1(V)'!$B$2:$I$2,1),'TABLO20.1(V)'!$A$2:$I$2,1)))/(ROUNDUP(B38,0)-ROUNDDOWN(B38,0))*(B38-ROUNDDOWN(B38,0))))))</f>
      </c>
      <c r="I38" s="80">
        <f>IF(ISBLANK('BİNA ve TES. BİLG.'!A37),"",IF(B38&gt;31,(O37-O38)*1000,IF(B38=VLOOKUP(B38,'TABLO20.2(RL)'!$A$5:$A$54,1),INDEX('TABLO20.2(RL)'!$A$5:$I$54,MATCH(VLOOKUP(B38,'TABLO20.2(RL)'!$A$5:$A$54,1),'TABLO20.2(RL)'!$A$5:$A$54,0),MATCH(HLOOKUP(E38,'TABLO20.2(RL)'!$B$2:$I$2,1),'TABLO20.2(RL)'!$A$2:$I$2,1)),(INDEX('TABLO20.2(RL)'!$A$5:$I$54,MATCH(VLOOKUP(ROUNDDOWN(B38,0),'TABLO20.2(RL)'!$A$5:$A$54,1),'TABLO20.2(RL)'!$A$5:$A$54,0),MATCH(HLOOKUP(E38,'TABLO20.2(RL)'!$B$2:$I$2,1),'TABLO20.2(RL)'!$A$2:$I$2,1))+(INDEX('TABLO20.2(RL)'!$A$5:$I$54,MATCH(VLOOKUP(ROUNDUP(B38,0),'TABLO20.2(RL)'!$A$5:$A$54,1),'TABLO20.2(RL)'!$A$5:$A$54,0),MATCH(HLOOKUP(E38,'TABLO20.2(RL)'!$A$2:$I$2,1),'TABLO20.2(RL)'!$A$2:$I$2,1))-INDEX('TABLO20.2(RL)'!$A$5:$I$54,MATCH(VLOOKUP(ROUNDDOWN(B38,0),'TABLO20.2(RL)'!$A$5:$A$54,1),'TABLO20.2(RL)'!$A$5:$A$54,0),MATCH(HLOOKUP(E38,'TABLO20.2(RL)'!$B$2:$I$2,1),'TABLO20.2(RL)'!$A$2:$I$2,1)))/(ROUNDUP(B38,0)-ROUNDDOWN(B38,0))*(B38-ROUNDDOWN(B38,0))))))</f>
      </c>
      <c r="J38" s="80">
        <f>IF(ISBLANK('BİNA ve TES. BİLG.'!A37),"",$I38*$F38)</f>
      </c>
      <c r="K38" s="73">
        <f>IF(ISBLANK('BİNA ve TES. BİLG.'!A37),"",IF($A38&lt;=15,LOOKUP($A38,KAYIPHESABI!$C$4:$AE$4,KAYIPHESABI!$C$15:$AE$15),LOOKUP($A38,KAYIPHESABI!$C$18:$AE$18,KAYIPHESABI!$C$29)))</f>
      </c>
      <c r="L38" s="80">
        <f>IF(ISBLANK('BİNA ve TES. BİLG.'!A37),"",3.97*10^-3*$K38*$H38^2)</f>
      </c>
      <c r="M38" s="73">
        <f>IF(ISBLANK('BİNA ve TES. BİLG.'!D37),"",'BİNA ve TES. BİLG.'!D37)</f>
      </c>
      <c r="N38" s="73">
        <f>IF(ISBLANK('BİNA ve TES. BİLG.'!A37),"",$M38*0.049)</f>
      </c>
      <c r="O38" s="73">
        <f>IF(ISBLANK('BİNA ve TES. BİLG.'!A37),"",O37-(13.92*B38^1.82/E38^4.82))</f>
      </c>
      <c r="P38" s="80">
        <f>IF(ISBLANK('BİNA ve TES. BİLG.'!A37),"",$J38+$L38+$N38)</f>
      </c>
      <c r="Q38" s="105"/>
      <c r="R38" s="73">
        <f>IF(ISBLANK('BİNA ve TES. BİLG.'!A39),"",'BİNA ve TES. BİLG.'!A39)</f>
      </c>
      <c r="S38" s="73">
        <f>IF(ISBLANK('BİNA ve TES. BİLG.'!B39),"",'BİNA ve TES. BİLG.'!B39)</f>
      </c>
      <c r="T38" s="73">
        <f>IF(ISBLANK('BİNA ve TES. BİLG.'!B39),"",IF(ROUNDUP(18.82*SQRT(B40/(4*1.021)),0)&lt;15,15,ROUNDUP(18.82*SQRT(B40/(4*1.021)),0)))</f>
      </c>
      <c r="U38" s="108"/>
      <c r="V38" s="76"/>
    </row>
    <row r="39" spans="1:22" ht="12.75">
      <c r="A39" s="73">
        <f>IF(ISBLANK('BİNA ve TES. BİLG.'!A38),"",'BİNA ve TES. BİLG.'!A38)</f>
      </c>
      <c r="B39" s="73">
        <f>IF(ISBLANK('BİNA ve TES. BİLG.'!B38),"",'BİNA ve TES. BİLG.'!B38)</f>
      </c>
      <c r="C39" s="73">
        <f>IF(ISBLANK('BİNA ve TES. BİLG.'!B38),"",IF(ROUNDUP(18.82*SQRT(B39/(4*1.021)),0)&lt;15,15,ROUNDUP(18.82*SQRT(B39/(4*1.021)),0)))</f>
      </c>
      <c r="D39" s="72"/>
      <c r="E39" s="73">
        <f>IF(ISBLANK('BİNA ve TES. BİLG.'!B38),"",LOOKUP($D39,'TABLO23(TAHMİNİ BORU ÇAPLARI)'!$A$3:$A$18,'TABLO23(TAHMİNİ BORU ÇAPLARI)'!$D$3:$D$18))</f>
      </c>
      <c r="F39" s="74">
        <f>IF(ISBLANK('BİNA ve TES. BİLG.'!C38),"",'BİNA ve TES. BİLG.'!C38)</f>
      </c>
      <c r="G39" s="73">
        <f>IF(ISBLANK('BİNA ve TES. BİLG.'!B38),"",G38-(23.2*0.6*F39*B39^1.82/E39^4.82))</f>
      </c>
      <c r="H39" s="74">
        <f>IF(ISBLANK('BİNA ve TES. BİLG.'!A38),"",IF(B39&gt;31,353.677*B39/(E39^2*G39),IF(B39=VLOOKUP(B39,'TABLO20.1(V)'!$A$5:$A$54,1),INDEX('TABLO20.1(V)'!$A$5:$I$54,MATCH(VLOOKUP(B39,'TABLO20.1(V)'!$A$5:$A$54,1),'TABLO20.1(V)'!$A$5:$A$54,0),MATCH(HLOOKUP(D39,'TABLO20.1(V)'!$B$2:$I$2,1),'TABLO20.1(V)'!$A$2:$I$2,1)),(INDEX('TABLO20.1(V)'!$A$5:$I$54,MATCH(VLOOKUP(ROUNDDOWN(B39,0),'TABLO20.1(V)'!$A$5:$A$54,1),'TABLO20.1(V)'!$A$5:$A$54,0),MATCH(HLOOKUP(D39,'TABLO20.1(V)'!$B$2:$I$2,1),'TABLO20.1(V)'!$A$2:$I$2,1))+(INDEX('TABLO20.1(V)'!$A$5:$I$54,MATCH(VLOOKUP(ROUNDUP(B39,0),'TABLO20.1(V)'!$A$5:$A$54,1),'TABLO20.1(V)'!$A$5:$A$54,0),MATCH(HLOOKUP(D39,'TABLO20.1(V)'!$A$2:$I$2,1),'TABLO20.1(V)'!$A$2:$I$2,1))-INDEX('TABLO20.1(V)'!$A$5:$I$54,MATCH(VLOOKUP(ROUNDDOWN(B39,0),'TABLO20.1(V)'!$A$5:$A$54,1),'TABLO20.1(V)'!$A$5:$A$54,0),MATCH(HLOOKUP(D39,'TABLO20.1(V)'!$B$2:$I$2,1),'TABLO20.1(V)'!$A$2:$I$2,1)))/(ROUNDUP(B39,0)-ROUNDDOWN(B39,0))*(B39-ROUNDDOWN(B39,0))))))</f>
      </c>
      <c r="I39" s="80">
        <f>IF(ISBLANK('BİNA ve TES. BİLG.'!A38),"",IF(B39&gt;31,(O38-O39)*1000,IF(B39=VLOOKUP(B39,'TABLO20.2(RL)'!$A$5:$A$54,1),INDEX('TABLO20.2(RL)'!$A$5:$I$54,MATCH(VLOOKUP(B39,'TABLO20.2(RL)'!$A$5:$A$54,1),'TABLO20.2(RL)'!$A$5:$A$54,0),MATCH(HLOOKUP(E39,'TABLO20.2(RL)'!$B$2:$I$2,1),'TABLO20.2(RL)'!$A$2:$I$2,1)),(INDEX('TABLO20.2(RL)'!$A$5:$I$54,MATCH(VLOOKUP(ROUNDDOWN(B39,0),'TABLO20.2(RL)'!$A$5:$A$54,1),'TABLO20.2(RL)'!$A$5:$A$54,0),MATCH(HLOOKUP(E39,'TABLO20.2(RL)'!$B$2:$I$2,1),'TABLO20.2(RL)'!$A$2:$I$2,1))+(INDEX('TABLO20.2(RL)'!$A$5:$I$54,MATCH(VLOOKUP(ROUNDUP(B39,0),'TABLO20.2(RL)'!$A$5:$A$54,1),'TABLO20.2(RL)'!$A$5:$A$54,0),MATCH(HLOOKUP(E39,'TABLO20.2(RL)'!$A$2:$I$2,1),'TABLO20.2(RL)'!$A$2:$I$2,1))-INDEX('TABLO20.2(RL)'!$A$5:$I$54,MATCH(VLOOKUP(ROUNDDOWN(B39,0),'TABLO20.2(RL)'!$A$5:$A$54,1),'TABLO20.2(RL)'!$A$5:$A$54,0),MATCH(HLOOKUP(E39,'TABLO20.2(RL)'!$B$2:$I$2,1),'TABLO20.2(RL)'!$A$2:$I$2,1)))/(ROUNDUP(B39,0)-ROUNDDOWN(B39,0))*(B39-ROUNDDOWN(B39,0))))))</f>
      </c>
      <c r="J39" s="80">
        <f>IF(ISBLANK('BİNA ve TES. BİLG.'!A38),"",$I39*$F39)</f>
      </c>
      <c r="K39" s="73">
        <f>IF(ISBLANK('BİNA ve TES. BİLG.'!A38),"",IF($A39&lt;=15,LOOKUP($A39,KAYIPHESABI!$C$4:$AE$4,KAYIPHESABI!$C$15:$AE$15),LOOKUP($A39,KAYIPHESABI!$C$18:$AE$18,KAYIPHESABI!$C$29)))</f>
      </c>
      <c r="L39" s="80">
        <f>IF(ISBLANK('BİNA ve TES. BİLG.'!A38),"",3.97*10^-3*$K39*$H39^2)</f>
      </c>
      <c r="M39" s="73">
        <f>IF(ISBLANK('BİNA ve TES. BİLG.'!D38),"",'BİNA ve TES. BİLG.'!D38)</f>
      </c>
      <c r="N39" s="73">
        <f>IF(ISBLANK('BİNA ve TES. BİLG.'!A38),"",$M39*0.049)</f>
      </c>
      <c r="O39" s="73">
        <f>IF(ISBLANK('BİNA ve TES. BİLG.'!A38),"",O38-(13.92*B39^1.82/E39^4.82))</f>
      </c>
      <c r="P39" s="80">
        <f>IF(ISBLANK('BİNA ve TES. BİLG.'!A38),"",$J39+$L39+$N39)</f>
      </c>
      <c r="Q39" s="105"/>
      <c r="R39" s="73">
        <f>IF(ISBLANK('BİNA ve TES. BİLG.'!A40),"",'BİNA ve TES. BİLG.'!A40)</f>
      </c>
      <c r="S39" s="73">
        <f>IF(ISBLANK('BİNA ve TES. BİLG.'!B40),"",'BİNA ve TES. BİLG.'!B40)</f>
      </c>
      <c r="T39" s="73">
        <f>IF(ISBLANK('BİNA ve TES. BİLG.'!B40),"",IF(ROUNDUP(18.82*SQRT(B41/(4*1.021)),0)&lt;15,15,ROUNDUP(18.82*SQRT(B41/(4*1.021)),0)))</f>
      </c>
      <c r="U39" s="108"/>
      <c r="V39" s="76"/>
    </row>
    <row r="40" spans="1:22" ht="12.75">
      <c r="A40" s="73">
        <f>IF(ISBLANK('BİNA ve TES. BİLG.'!A39),"",'BİNA ve TES. BİLG.'!A39)</f>
      </c>
      <c r="B40" s="73">
        <f>IF(ISBLANK('BİNA ve TES. BİLG.'!B39),"",'BİNA ve TES. BİLG.'!B39)</f>
      </c>
      <c r="C40" s="73">
        <f>IF(ISBLANK('BİNA ve TES. BİLG.'!B39),"",IF(ROUNDUP(18.82*SQRT(B40/(4*1.021)),0)&lt;15,15,ROUNDUP(18.82*SQRT(B40/(4*1.021)),0)))</f>
      </c>
      <c r="D40" s="72"/>
      <c r="E40" s="73">
        <f>IF(ISBLANK('BİNA ve TES. BİLG.'!B39),"",LOOKUP($D40,'TABLO23(TAHMİNİ BORU ÇAPLARI)'!$A$3:$A$18,'TABLO23(TAHMİNİ BORU ÇAPLARI)'!$D$3:$D$18))</f>
      </c>
      <c r="F40" s="74">
        <f>IF(ISBLANK('BİNA ve TES. BİLG.'!C39),"",'BİNA ve TES. BİLG.'!C39)</f>
      </c>
      <c r="G40" s="73">
        <f>IF(ISBLANK('BİNA ve TES. BİLG.'!B39),"",G39-(23.2*0.6*F40*B40^1.82/E40^4.82))</f>
      </c>
      <c r="H40" s="74">
        <f>IF(ISBLANK('BİNA ve TES. BİLG.'!A39),"",IF(B40&gt;31,353.677*B40/(E40^2*G40),IF(B40=VLOOKUP(B40,'TABLO20.1(V)'!$A$5:$A$54,1),INDEX('TABLO20.1(V)'!$A$5:$I$54,MATCH(VLOOKUP(B40,'TABLO20.1(V)'!$A$5:$A$54,1),'TABLO20.1(V)'!$A$5:$A$54,0),MATCH(HLOOKUP(D40,'TABLO20.1(V)'!$B$2:$I$2,1),'TABLO20.1(V)'!$A$2:$I$2,1)),(INDEX('TABLO20.1(V)'!$A$5:$I$54,MATCH(VLOOKUP(ROUNDDOWN(B40,0),'TABLO20.1(V)'!$A$5:$A$54,1),'TABLO20.1(V)'!$A$5:$A$54,0),MATCH(HLOOKUP(D40,'TABLO20.1(V)'!$B$2:$I$2,1),'TABLO20.1(V)'!$A$2:$I$2,1))+(INDEX('TABLO20.1(V)'!$A$5:$I$54,MATCH(VLOOKUP(ROUNDUP(B40,0),'TABLO20.1(V)'!$A$5:$A$54,1),'TABLO20.1(V)'!$A$5:$A$54,0),MATCH(HLOOKUP(D40,'TABLO20.1(V)'!$A$2:$I$2,1),'TABLO20.1(V)'!$A$2:$I$2,1))-INDEX('TABLO20.1(V)'!$A$5:$I$54,MATCH(VLOOKUP(ROUNDDOWN(B40,0),'TABLO20.1(V)'!$A$5:$A$54,1),'TABLO20.1(V)'!$A$5:$A$54,0),MATCH(HLOOKUP(D40,'TABLO20.1(V)'!$B$2:$I$2,1),'TABLO20.1(V)'!$A$2:$I$2,1)))/(ROUNDUP(B40,0)-ROUNDDOWN(B40,0))*(B40-ROUNDDOWN(B40,0))))))</f>
      </c>
      <c r="I40" s="80">
        <f>IF(ISBLANK('BİNA ve TES. BİLG.'!A39),"",IF(B40&gt;31,(O39-O40)*1000,IF(B40=VLOOKUP(B40,'TABLO20.2(RL)'!$A$5:$A$54,1),INDEX('TABLO20.2(RL)'!$A$5:$I$54,MATCH(VLOOKUP(B40,'TABLO20.2(RL)'!$A$5:$A$54,1),'TABLO20.2(RL)'!$A$5:$A$54,0),MATCH(HLOOKUP(E40,'TABLO20.2(RL)'!$B$2:$I$2,1),'TABLO20.2(RL)'!$A$2:$I$2,1)),(INDEX('TABLO20.2(RL)'!$A$5:$I$54,MATCH(VLOOKUP(ROUNDDOWN(B40,0),'TABLO20.2(RL)'!$A$5:$A$54,1),'TABLO20.2(RL)'!$A$5:$A$54,0),MATCH(HLOOKUP(E40,'TABLO20.2(RL)'!$B$2:$I$2,1),'TABLO20.2(RL)'!$A$2:$I$2,1))+(INDEX('TABLO20.2(RL)'!$A$5:$I$54,MATCH(VLOOKUP(ROUNDUP(B40,0),'TABLO20.2(RL)'!$A$5:$A$54,1),'TABLO20.2(RL)'!$A$5:$A$54,0),MATCH(HLOOKUP(E40,'TABLO20.2(RL)'!$A$2:$I$2,1),'TABLO20.2(RL)'!$A$2:$I$2,1))-INDEX('TABLO20.2(RL)'!$A$5:$I$54,MATCH(VLOOKUP(ROUNDDOWN(B40,0),'TABLO20.2(RL)'!$A$5:$A$54,1),'TABLO20.2(RL)'!$A$5:$A$54,0),MATCH(HLOOKUP(E40,'TABLO20.2(RL)'!$B$2:$I$2,1),'TABLO20.2(RL)'!$A$2:$I$2,1)))/(ROUNDUP(B40,0)-ROUNDDOWN(B40,0))*(B40-ROUNDDOWN(B40,0))))))</f>
      </c>
      <c r="J40" s="80">
        <f>IF(ISBLANK('BİNA ve TES. BİLG.'!A39),"",$I40*$F40)</f>
      </c>
      <c r="K40" s="73">
        <f>IF(ISBLANK('BİNA ve TES. BİLG.'!A39),"",IF($A40&lt;=15,LOOKUP($A40,KAYIPHESABI!$C$4:$AE$4,KAYIPHESABI!$C$15:$AE$15),LOOKUP($A40,KAYIPHESABI!$C$18:$AE$18,KAYIPHESABI!$C$29)))</f>
      </c>
      <c r="L40" s="80">
        <f>IF(ISBLANK('BİNA ve TES. BİLG.'!A39),"",3.97*10^-3*$K40*$H40^2)</f>
      </c>
      <c r="M40" s="73">
        <f>IF(ISBLANK('BİNA ve TES. BİLG.'!D39),"",'BİNA ve TES. BİLG.'!D39)</f>
      </c>
      <c r="N40" s="73">
        <f>IF(ISBLANK('BİNA ve TES. BİLG.'!A39),"",$M40*0.049)</f>
      </c>
      <c r="O40" s="73">
        <f>IF(ISBLANK('BİNA ve TES. BİLG.'!A39),"",O39-(13.92*B40^1.82/E40^4.82))</f>
      </c>
      <c r="P40" s="80">
        <f>IF(ISBLANK('BİNA ve TES. BİLG.'!A39),"",$J40+$L40+$N40)</f>
      </c>
      <c r="Q40" s="105"/>
      <c r="R40" s="73">
        <f>IF(ISBLANK('BİNA ve TES. BİLG.'!A41),"",'BİNA ve TES. BİLG.'!A41)</f>
      </c>
      <c r="S40" s="73">
        <f>IF(ISBLANK('BİNA ve TES. BİLG.'!B41),"",'BİNA ve TES. BİLG.'!B41)</f>
      </c>
      <c r="T40" s="73">
        <f>IF(ISBLANK('BİNA ve TES. BİLG.'!B41),"",IF(ROUNDUP(18.82*SQRT(B42/(4*1.021)),0)&lt;15,15,ROUNDUP(18.82*SQRT(B42/(4*1.021)),0)))</f>
      </c>
      <c r="U40" s="108"/>
      <c r="V40" s="76"/>
    </row>
    <row r="41" spans="1:22" ht="12.75">
      <c r="A41" s="73">
        <f>IF(ISBLANK('BİNA ve TES. BİLG.'!A40),"",'BİNA ve TES. BİLG.'!A40)</f>
      </c>
      <c r="B41" s="73">
        <f>IF(ISBLANK('BİNA ve TES. BİLG.'!B40),"",'BİNA ve TES. BİLG.'!B40)</f>
      </c>
      <c r="C41" s="73">
        <f>IF(ISBLANK('BİNA ve TES. BİLG.'!B40),"",IF(ROUNDUP(18.82*SQRT(B41/(4*1.021)),0)&lt;15,15,ROUNDUP(18.82*SQRT(B41/(4*1.021)),0)))</f>
      </c>
      <c r="D41" s="72"/>
      <c r="E41" s="73">
        <f>IF(ISBLANK('BİNA ve TES. BİLG.'!B40),"",LOOKUP($D41,'TABLO23(TAHMİNİ BORU ÇAPLARI)'!$A$3:$A$18,'TABLO23(TAHMİNİ BORU ÇAPLARI)'!$D$3:$D$18))</f>
      </c>
      <c r="F41" s="74">
        <f>IF(ISBLANK('BİNA ve TES. BİLG.'!C40),"",'BİNA ve TES. BİLG.'!C40)</f>
      </c>
      <c r="G41" s="73">
        <f>IF(ISBLANK('BİNA ve TES. BİLG.'!B40),"",G40-(23.2*0.6*F41*B41^1.82/E41^4.82))</f>
      </c>
      <c r="H41" s="74">
        <f>IF(ISBLANK('BİNA ve TES. BİLG.'!A40),"",IF(B41&gt;31,353.677*B41/(E41^2*G41),IF(B41=VLOOKUP(B41,'TABLO20.1(V)'!$A$5:$A$54,1),INDEX('TABLO20.1(V)'!$A$5:$I$54,MATCH(VLOOKUP(B41,'TABLO20.1(V)'!$A$5:$A$54,1),'TABLO20.1(V)'!$A$5:$A$54,0),MATCH(HLOOKUP(D41,'TABLO20.1(V)'!$B$2:$I$2,1),'TABLO20.1(V)'!$A$2:$I$2,1)),(INDEX('TABLO20.1(V)'!$A$5:$I$54,MATCH(VLOOKUP(ROUNDDOWN(B41,0),'TABLO20.1(V)'!$A$5:$A$54,1),'TABLO20.1(V)'!$A$5:$A$54,0),MATCH(HLOOKUP(D41,'TABLO20.1(V)'!$B$2:$I$2,1),'TABLO20.1(V)'!$A$2:$I$2,1))+(INDEX('TABLO20.1(V)'!$A$5:$I$54,MATCH(VLOOKUP(ROUNDUP(B41,0),'TABLO20.1(V)'!$A$5:$A$54,1),'TABLO20.1(V)'!$A$5:$A$54,0),MATCH(HLOOKUP(D41,'TABLO20.1(V)'!$A$2:$I$2,1),'TABLO20.1(V)'!$A$2:$I$2,1))-INDEX('TABLO20.1(V)'!$A$5:$I$54,MATCH(VLOOKUP(ROUNDDOWN(B41,0),'TABLO20.1(V)'!$A$5:$A$54,1),'TABLO20.1(V)'!$A$5:$A$54,0),MATCH(HLOOKUP(D41,'TABLO20.1(V)'!$B$2:$I$2,1),'TABLO20.1(V)'!$A$2:$I$2,1)))/(ROUNDUP(B41,0)-ROUNDDOWN(B41,0))*(B41-ROUNDDOWN(B41,0))))))</f>
      </c>
      <c r="I41" s="80">
        <f>IF(ISBLANK('BİNA ve TES. BİLG.'!A40),"",IF(B41&gt;31,(O40-O41)*1000,IF(B41=VLOOKUP(B41,'TABLO20.2(RL)'!$A$5:$A$54,1),INDEX('TABLO20.2(RL)'!$A$5:$I$54,MATCH(VLOOKUP(B41,'TABLO20.2(RL)'!$A$5:$A$54,1),'TABLO20.2(RL)'!$A$5:$A$54,0),MATCH(HLOOKUP(E41,'TABLO20.2(RL)'!$B$2:$I$2,1),'TABLO20.2(RL)'!$A$2:$I$2,1)),(INDEX('TABLO20.2(RL)'!$A$5:$I$54,MATCH(VLOOKUP(ROUNDDOWN(B41,0),'TABLO20.2(RL)'!$A$5:$A$54,1),'TABLO20.2(RL)'!$A$5:$A$54,0),MATCH(HLOOKUP(E41,'TABLO20.2(RL)'!$B$2:$I$2,1),'TABLO20.2(RL)'!$A$2:$I$2,1))+(INDEX('TABLO20.2(RL)'!$A$5:$I$54,MATCH(VLOOKUP(ROUNDUP(B41,0),'TABLO20.2(RL)'!$A$5:$A$54,1),'TABLO20.2(RL)'!$A$5:$A$54,0),MATCH(HLOOKUP(E41,'TABLO20.2(RL)'!$A$2:$I$2,1),'TABLO20.2(RL)'!$A$2:$I$2,1))-INDEX('TABLO20.2(RL)'!$A$5:$I$54,MATCH(VLOOKUP(ROUNDDOWN(B41,0),'TABLO20.2(RL)'!$A$5:$A$54,1),'TABLO20.2(RL)'!$A$5:$A$54,0),MATCH(HLOOKUP(E41,'TABLO20.2(RL)'!$B$2:$I$2,1),'TABLO20.2(RL)'!$A$2:$I$2,1)))/(ROUNDUP(B41,0)-ROUNDDOWN(B41,0))*(B41-ROUNDDOWN(B41,0))))))</f>
      </c>
      <c r="J41" s="80">
        <f>IF(ISBLANK('BİNA ve TES. BİLG.'!A40),"",$I41*$F41)</f>
      </c>
      <c r="K41" s="73">
        <f>IF(ISBLANK('BİNA ve TES. BİLG.'!A40),"",IF($A41&lt;=15,LOOKUP($A41,KAYIPHESABI!$C$4:$AE$4,KAYIPHESABI!$C$15:$AE$15),LOOKUP($A41,KAYIPHESABI!$C$18:$AE$18,KAYIPHESABI!$C$29)))</f>
      </c>
      <c r="L41" s="80">
        <f>IF(ISBLANK('BİNA ve TES. BİLG.'!A40),"",3.97*10^-3*$K41*$H41^2)</f>
      </c>
      <c r="M41" s="73">
        <f>IF(ISBLANK('BİNA ve TES. BİLG.'!D40),"",'BİNA ve TES. BİLG.'!D40)</f>
      </c>
      <c r="N41" s="73">
        <f>IF(ISBLANK('BİNA ve TES. BİLG.'!A40),"",$M41*0.049)</f>
      </c>
      <c r="O41" s="73">
        <f>IF(ISBLANK('BİNA ve TES. BİLG.'!A40),"",O40-(13.92*B41^1.82/E41^4.82))</f>
      </c>
      <c r="P41" s="80">
        <f>IF(ISBLANK('BİNA ve TES. BİLG.'!A40),"",$J41+$L41+$N41)</f>
      </c>
      <c r="Q41" s="105"/>
      <c r="R41" s="73">
        <f>IF(ISBLANK('BİNA ve TES. BİLG.'!A42),"",'BİNA ve TES. BİLG.'!A42)</f>
      </c>
      <c r="S41" s="73">
        <f>IF(ISBLANK('BİNA ve TES. BİLG.'!B42),"",'BİNA ve TES. BİLG.'!B42)</f>
      </c>
      <c r="T41" s="73">
        <f>IF(ISBLANK('BİNA ve TES. BİLG.'!B42),"",IF(ROUNDUP(18.82*SQRT(B43/(4*1.021)),0)&lt;15,15,ROUNDUP(18.82*SQRT(B43/(4*1.021)),0)))</f>
      </c>
      <c r="U41" s="108"/>
      <c r="V41" s="76"/>
    </row>
    <row r="42" spans="1:22" ht="12.75">
      <c r="A42" s="73">
        <f>IF(ISBLANK('BİNA ve TES. BİLG.'!A41),"",'BİNA ve TES. BİLG.'!A41)</f>
      </c>
      <c r="B42" s="73">
        <f>IF(ISBLANK('BİNA ve TES. BİLG.'!B41),"",'BİNA ve TES. BİLG.'!B41)</f>
      </c>
      <c r="C42" s="73">
        <f>IF(ISBLANK('BİNA ve TES. BİLG.'!B41),"",IF(ROUNDUP(18.82*SQRT(B42/(4*1.021)),0)&lt;15,15,ROUNDUP(18.82*SQRT(B42/(4*1.021)),0)))</f>
      </c>
      <c r="D42" s="72"/>
      <c r="E42" s="73">
        <f>IF(ISBLANK('BİNA ve TES. BİLG.'!B41),"",LOOKUP($D42,'TABLO23(TAHMİNİ BORU ÇAPLARI)'!$A$3:$A$18,'TABLO23(TAHMİNİ BORU ÇAPLARI)'!$D$3:$D$18))</f>
      </c>
      <c r="F42" s="74">
        <f>IF(ISBLANK('BİNA ve TES. BİLG.'!C41),"",'BİNA ve TES. BİLG.'!C41)</f>
      </c>
      <c r="G42" s="73">
        <f>IF(ISBLANK('BİNA ve TES. BİLG.'!B41),"",G41-(23.2*0.6*F42*B42^1.82/E42^4.82))</f>
      </c>
      <c r="H42" s="74">
        <f>IF(ISBLANK('BİNA ve TES. BİLG.'!A41),"",IF(B42&gt;31,353.677*B42/(E42^2*G42),IF(B42=VLOOKUP(B42,'TABLO20.1(V)'!$A$5:$A$54,1),INDEX('TABLO20.1(V)'!$A$5:$I$54,MATCH(VLOOKUP(B42,'TABLO20.1(V)'!$A$5:$A$54,1),'TABLO20.1(V)'!$A$5:$A$54,0),MATCH(HLOOKUP(D42,'TABLO20.1(V)'!$B$2:$I$2,1),'TABLO20.1(V)'!$A$2:$I$2,1)),(INDEX('TABLO20.1(V)'!$A$5:$I$54,MATCH(VLOOKUP(ROUNDDOWN(B42,0),'TABLO20.1(V)'!$A$5:$A$54,1),'TABLO20.1(V)'!$A$5:$A$54,0),MATCH(HLOOKUP(D42,'TABLO20.1(V)'!$B$2:$I$2,1),'TABLO20.1(V)'!$A$2:$I$2,1))+(INDEX('TABLO20.1(V)'!$A$5:$I$54,MATCH(VLOOKUP(ROUNDUP(B42,0),'TABLO20.1(V)'!$A$5:$A$54,1),'TABLO20.1(V)'!$A$5:$A$54,0),MATCH(HLOOKUP(D42,'TABLO20.1(V)'!$A$2:$I$2,1),'TABLO20.1(V)'!$A$2:$I$2,1))-INDEX('TABLO20.1(V)'!$A$5:$I$54,MATCH(VLOOKUP(ROUNDDOWN(B42,0),'TABLO20.1(V)'!$A$5:$A$54,1),'TABLO20.1(V)'!$A$5:$A$54,0),MATCH(HLOOKUP(D42,'TABLO20.1(V)'!$B$2:$I$2,1),'TABLO20.1(V)'!$A$2:$I$2,1)))/(ROUNDUP(B42,0)-ROUNDDOWN(B42,0))*(B42-ROUNDDOWN(B42,0))))))</f>
      </c>
      <c r="I42" s="80">
        <f>IF(ISBLANK('BİNA ve TES. BİLG.'!A41),"",IF(B42&gt;31,(O41-O42)*1000,IF(B42=VLOOKUP(B42,'TABLO20.2(RL)'!$A$5:$A$54,1),INDEX('TABLO20.2(RL)'!$A$5:$I$54,MATCH(VLOOKUP(B42,'TABLO20.2(RL)'!$A$5:$A$54,1),'TABLO20.2(RL)'!$A$5:$A$54,0),MATCH(HLOOKUP(E42,'TABLO20.2(RL)'!$B$2:$I$2,1),'TABLO20.2(RL)'!$A$2:$I$2,1)),(INDEX('TABLO20.2(RL)'!$A$5:$I$54,MATCH(VLOOKUP(ROUNDDOWN(B42,0),'TABLO20.2(RL)'!$A$5:$A$54,1),'TABLO20.2(RL)'!$A$5:$A$54,0),MATCH(HLOOKUP(E42,'TABLO20.2(RL)'!$B$2:$I$2,1),'TABLO20.2(RL)'!$A$2:$I$2,1))+(INDEX('TABLO20.2(RL)'!$A$5:$I$54,MATCH(VLOOKUP(ROUNDUP(B42,0),'TABLO20.2(RL)'!$A$5:$A$54,1),'TABLO20.2(RL)'!$A$5:$A$54,0),MATCH(HLOOKUP(E42,'TABLO20.2(RL)'!$A$2:$I$2,1),'TABLO20.2(RL)'!$A$2:$I$2,1))-INDEX('TABLO20.2(RL)'!$A$5:$I$54,MATCH(VLOOKUP(ROUNDDOWN(B42,0),'TABLO20.2(RL)'!$A$5:$A$54,1),'TABLO20.2(RL)'!$A$5:$A$54,0),MATCH(HLOOKUP(E42,'TABLO20.2(RL)'!$B$2:$I$2,1),'TABLO20.2(RL)'!$A$2:$I$2,1)))/(ROUNDUP(B42,0)-ROUNDDOWN(B42,0))*(B42-ROUNDDOWN(B42,0))))))</f>
      </c>
      <c r="J42" s="80">
        <f>IF(ISBLANK('BİNA ve TES. BİLG.'!A41),"",$I42*$F42)</f>
      </c>
      <c r="K42" s="73">
        <f>IF(ISBLANK('BİNA ve TES. BİLG.'!A41),"",IF($A42&lt;=15,LOOKUP($A42,KAYIPHESABI!$C$4:$AE$4,KAYIPHESABI!$C$15:$AE$15),LOOKUP($A42,KAYIPHESABI!$C$18:$AE$18,KAYIPHESABI!$C$29)))</f>
      </c>
      <c r="L42" s="80">
        <f>IF(ISBLANK('BİNA ve TES. BİLG.'!A41),"",3.97*10^-3*$K42*$H42^2)</f>
      </c>
      <c r="M42" s="73">
        <f>IF(ISBLANK('BİNA ve TES. BİLG.'!D41),"",'BİNA ve TES. BİLG.'!D41)</f>
      </c>
      <c r="N42" s="73">
        <f>IF(ISBLANK('BİNA ve TES. BİLG.'!A41),"",$M42*0.049)</f>
      </c>
      <c r="O42" s="73">
        <f>IF(ISBLANK('BİNA ve TES. BİLG.'!A41),"",O41-(13.92*B42^1.82/E42^4.82))</f>
      </c>
      <c r="P42" s="80">
        <f>IF(ISBLANK('BİNA ve TES. BİLG.'!A41),"",$J42+$L42+$N42)</f>
      </c>
      <c r="Q42" s="105"/>
      <c r="R42" s="73">
        <f>IF(ISBLANK('BİNA ve TES. BİLG.'!A43),"",'BİNA ve TES. BİLG.'!A43)</f>
      </c>
      <c r="S42" s="73">
        <f>IF(ISBLANK('BİNA ve TES. BİLG.'!B43),"",'BİNA ve TES. BİLG.'!B43)</f>
      </c>
      <c r="T42" s="73">
        <f>IF(ISBLANK('BİNA ve TES. BİLG.'!B43),"",IF(ROUNDUP(18.82*SQRT(B44/(4*1.021)),0)&lt;15,15,ROUNDUP(18.82*SQRT(B44/(4*1.021)),0)))</f>
      </c>
      <c r="U42" s="108"/>
      <c r="V42" s="76"/>
    </row>
    <row r="43" spans="1:22" ht="12.75">
      <c r="A43" s="73">
        <f>IF(ISBLANK('BİNA ve TES. BİLG.'!A42),"",'BİNA ve TES. BİLG.'!A42)</f>
      </c>
      <c r="B43" s="73">
        <f>IF(ISBLANK('BİNA ve TES. BİLG.'!B42),"",'BİNA ve TES. BİLG.'!B42)</f>
      </c>
      <c r="C43" s="73">
        <f>IF(ISBLANK('BİNA ve TES. BİLG.'!B42),"",IF(ROUNDUP(18.82*SQRT(B43/(4*1.021)),0)&lt;15,15,ROUNDUP(18.82*SQRT(B43/(4*1.021)),0)))</f>
      </c>
      <c r="D43" s="72"/>
      <c r="E43" s="73">
        <f>IF(ISBLANK('BİNA ve TES. BİLG.'!B42),"",LOOKUP($D43,'TABLO23(TAHMİNİ BORU ÇAPLARI)'!$A$3:$A$18,'TABLO23(TAHMİNİ BORU ÇAPLARI)'!$D$3:$D$18))</f>
      </c>
      <c r="F43" s="74">
        <f>IF(ISBLANK('BİNA ve TES. BİLG.'!C42),"",'BİNA ve TES. BİLG.'!C42)</f>
      </c>
      <c r="G43" s="73">
        <f>IF(ISBLANK('BİNA ve TES. BİLG.'!B42),"",G42-(23.2*0.6*F43*B43^1.82/E43^4.82))</f>
      </c>
      <c r="H43" s="74">
        <f>IF(ISBLANK('BİNA ve TES. BİLG.'!A42),"",IF(B43&gt;31,353.677*B43/(E43^2*G43),IF(B43=VLOOKUP(B43,'TABLO20.1(V)'!$A$5:$A$54,1),INDEX('TABLO20.1(V)'!$A$5:$I$54,MATCH(VLOOKUP(B43,'TABLO20.1(V)'!$A$5:$A$54,1),'TABLO20.1(V)'!$A$5:$A$54,0),MATCH(HLOOKUP(D43,'TABLO20.1(V)'!$B$2:$I$2,1),'TABLO20.1(V)'!$A$2:$I$2,1)),(INDEX('TABLO20.1(V)'!$A$5:$I$54,MATCH(VLOOKUP(ROUNDDOWN(B43,0),'TABLO20.1(V)'!$A$5:$A$54,1),'TABLO20.1(V)'!$A$5:$A$54,0),MATCH(HLOOKUP(D43,'TABLO20.1(V)'!$B$2:$I$2,1),'TABLO20.1(V)'!$A$2:$I$2,1))+(INDEX('TABLO20.1(V)'!$A$5:$I$54,MATCH(VLOOKUP(ROUNDUP(B43,0),'TABLO20.1(V)'!$A$5:$A$54,1),'TABLO20.1(V)'!$A$5:$A$54,0),MATCH(HLOOKUP(D43,'TABLO20.1(V)'!$A$2:$I$2,1),'TABLO20.1(V)'!$A$2:$I$2,1))-INDEX('TABLO20.1(V)'!$A$5:$I$54,MATCH(VLOOKUP(ROUNDDOWN(B43,0),'TABLO20.1(V)'!$A$5:$A$54,1),'TABLO20.1(V)'!$A$5:$A$54,0),MATCH(HLOOKUP(D43,'TABLO20.1(V)'!$B$2:$I$2,1),'TABLO20.1(V)'!$A$2:$I$2,1)))/(ROUNDUP(B43,0)-ROUNDDOWN(B43,0))*(B43-ROUNDDOWN(B43,0))))))</f>
      </c>
      <c r="I43" s="80">
        <f>IF(ISBLANK('BİNA ve TES. BİLG.'!A42),"",IF(B43&gt;31,(O42-O43)*1000,IF(B43=VLOOKUP(B43,'TABLO20.2(RL)'!$A$5:$A$54,1),INDEX('TABLO20.2(RL)'!$A$5:$I$54,MATCH(VLOOKUP(B43,'TABLO20.2(RL)'!$A$5:$A$54,1),'TABLO20.2(RL)'!$A$5:$A$54,0),MATCH(HLOOKUP(E43,'TABLO20.2(RL)'!$B$2:$I$2,1),'TABLO20.2(RL)'!$A$2:$I$2,1)),(INDEX('TABLO20.2(RL)'!$A$5:$I$54,MATCH(VLOOKUP(ROUNDDOWN(B43,0),'TABLO20.2(RL)'!$A$5:$A$54,1),'TABLO20.2(RL)'!$A$5:$A$54,0),MATCH(HLOOKUP(E43,'TABLO20.2(RL)'!$B$2:$I$2,1),'TABLO20.2(RL)'!$A$2:$I$2,1))+(INDEX('TABLO20.2(RL)'!$A$5:$I$54,MATCH(VLOOKUP(ROUNDUP(B43,0),'TABLO20.2(RL)'!$A$5:$A$54,1),'TABLO20.2(RL)'!$A$5:$A$54,0),MATCH(HLOOKUP(E43,'TABLO20.2(RL)'!$A$2:$I$2,1),'TABLO20.2(RL)'!$A$2:$I$2,1))-INDEX('TABLO20.2(RL)'!$A$5:$I$54,MATCH(VLOOKUP(ROUNDDOWN(B43,0),'TABLO20.2(RL)'!$A$5:$A$54,1),'TABLO20.2(RL)'!$A$5:$A$54,0),MATCH(HLOOKUP(E43,'TABLO20.2(RL)'!$B$2:$I$2,1),'TABLO20.2(RL)'!$A$2:$I$2,1)))/(ROUNDUP(B43,0)-ROUNDDOWN(B43,0))*(B43-ROUNDDOWN(B43,0))))))</f>
      </c>
      <c r="J43" s="80">
        <f>IF(ISBLANK('BİNA ve TES. BİLG.'!A42),"",$I43*$F43)</f>
      </c>
      <c r="K43" s="73">
        <f>IF(ISBLANK('BİNA ve TES. BİLG.'!A42),"",IF($A43&lt;=15,LOOKUP($A43,KAYIPHESABI!$C$4:$AE$4,KAYIPHESABI!$C$15:$AE$15),LOOKUP($A43,KAYIPHESABI!$C$18:$AE$18,KAYIPHESABI!$C$29)))</f>
      </c>
      <c r="L43" s="80">
        <f>IF(ISBLANK('BİNA ve TES. BİLG.'!A42),"",3.97*10^-3*$K43*$H43^2)</f>
      </c>
      <c r="M43" s="73">
        <f>IF(ISBLANK('BİNA ve TES. BİLG.'!D42),"",'BİNA ve TES. BİLG.'!D42)</f>
      </c>
      <c r="N43" s="73">
        <f>IF(ISBLANK('BİNA ve TES. BİLG.'!A42),"",$M43*0.049)</f>
      </c>
      <c r="O43" s="73">
        <f>IF(ISBLANK('BİNA ve TES. BİLG.'!A42),"",O42-(13.92*B43^1.82/E43^4.82))</f>
      </c>
      <c r="P43" s="80">
        <f>IF(ISBLANK('BİNA ve TES. BİLG.'!A42),"",$J43+$L43+$N43)</f>
      </c>
      <c r="Q43" s="105"/>
      <c r="R43" s="73">
        <f>IF(ISBLANK('BİNA ve TES. BİLG.'!A44),"",'BİNA ve TES. BİLG.'!A44)</f>
      </c>
      <c r="S43" s="73">
        <f>IF(ISBLANK('BİNA ve TES. BİLG.'!B44),"",'BİNA ve TES. BİLG.'!B44)</f>
      </c>
      <c r="T43" s="73">
        <f>IF(ISBLANK('BİNA ve TES. BİLG.'!B44),"",IF(ROUNDUP(18.82*SQRT(B45/(4*1.021)),0)&lt;15,15,ROUNDUP(18.82*SQRT(B45/(4*1.021)),0)))</f>
      </c>
      <c r="U43" s="108"/>
      <c r="V43" s="76"/>
    </row>
    <row r="44" spans="1:22" ht="12.75">
      <c r="A44" s="73">
        <f>IF(ISBLANK('BİNA ve TES. BİLG.'!A43),"",'BİNA ve TES. BİLG.'!A43)</f>
      </c>
      <c r="B44" s="73">
        <f>IF(ISBLANK('BİNA ve TES. BİLG.'!B43),"",'BİNA ve TES. BİLG.'!B43)</f>
      </c>
      <c r="C44" s="73">
        <f>IF(ISBLANK('BİNA ve TES. BİLG.'!B43),"",IF(ROUNDUP(18.82*SQRT(B44/(4*1.021)),0)&lt;15,15,ROUNDUP(18.82*SQRT(B44/(4*1.021)),0)))</f>
      </c>
      <c r="D44" s="72"/>
      <c r="E44" s="73">
        <f>IF(ISBLANK('BİNA ve TES. BİLG.'!B43),"",LOOKUP($D44,'TABLO23(TAHMİNİ BORU ÇAPLARI)'!$A$3:$A$18,'TABLO23(TAHMİNİ BORU ÇAPLARI)'!$D$3:$D$18))</f>
      </c>
      <c r="F44" s="74">
        <f>IF(ISBLANK('BİNA ve TES. BİLG.'!C43),"",'BİNA ve TES. BİLG.'!C43)</f>
      </c>
      <c r="G44" s="73">
        <f>IF(ISBLANK('BİNA ve TES. BİLG.'!B43),"",G43-(23.2*0.6*F44*B44^1.82/E44^4.82))</f>
      </c>
      <c r="H44" s="74">
        <f>IF(ISBLANK('BİNA ve TES. BİLG.'!A43),"",IF(B44&gt;31,353.677*B44/(E44^2*G44),IF(B44=VLOOKUP(B44,'TABLO20.1(V)'!$A$5:$A$54,1),INDEX('TABLO20.1(V)'!$A$5:$I$54,MATCH(VLOOKUP(B44,'TABLO20.1(V)'!$A$5:$A$54,1),'TABLO20.1(V)'!$A$5:$A$54,0),MATCH(HLOOKUP(D44,'TABLO20.1(V)'!$B$2:$I$2,1),'TABLO20.1(V)'!$A$2:$I$2,1)),(INDEX('TABLO20.1(V)'!$A$5:$I$54,MATCH(VLOOKUP(ROUNDDOWN(B44,0),'TABLO20.1(V)'!$A$5:$A$54,1),'TABLO20.1(V)'!$A$5:$A$54,0),MATCH(HLOOKUP(D44,'TABLO20.1(V)'!$B$2:$I$2,1),'TABLO20.1(V)'!$A$2:$I$2,1))+(INDEX('TABLO20.1(V)'!$A$5:$I$54,MATCH(VLOOKUP(ROUNDUP(B44,0),'TABLO20.1(V)'!$A$5:$A$54,1),'TABLO20.1(V)'!$A$5:$A$54,0),MATCH(HLOOKUP(D44,'TABLO20.1(V)'!$A$2:$I$2,1),'TABLO20.1(V)'!$A$2:$I$2,1))-INDEX('TABLO20.1(V)'!$A$5:$I$54,MATCH(VLOOKUP(ROUNDDOWN(B44,0),'TABLO20.1(V)'!$A$5:$A$54,1),'TABLO20.1(V)'!$A$5:$A$54,0),MATCH(HLOOKUP(D44,'TABLO20.1(V)'!$B$2:$I$2,1),'TABLO20.1(V)'!$A$2:$I$2,1)))/(ROUNDUP(B44,0)-ROUNDDOWN(B44,0))*(B44-ROUNDDOWN(B44,0))))))</f>
      </c>
      <c r="I44" s="80">
        <f>IF(ISBLANK('BİNA ve TES. BİLG.'!A43),"",IF(B44&gt;31,(O43-O44)*1000,IF(B44=VLOOKUP(B44,'TABLO20.2(RL)'!$A$5:$A$54,1),INDEX('TABLO20.2(RL)'!$A$5:$I$54,MATCH(VLOOKUP(B44,'TABLO20.2(RL)'!$A$5:$A$54,1),'TABLO20.2(RL)'!$A$5:$A$54,0),MATCH(HLOOKUP(E44,'TABLO20.2(RL)'!$B$2:$I$2,1),'TABLO20.2(RL)'!$A$2:$I$2,1)),(INDEX('TABLO20.2(RL)'!$A$5:$I$54,MATCH(VLOOKUP(ROUNDDOWN(B44,0),'TABLO20.2(RL)'!$A$5:$A$54,1),'TABLO20.2(RL)'!$A$5:$A$54,0),MATCH(HLOOKUP(E44,'TABLO20.2(RL)'!$B$2:$I$2,1),'TABLO20.2(RL)'!$A$2:$I$2,1))+(INDEX('TABLO20.2(RL)'!$A$5:$I$54,MATCH(VLOOKUP(ROUNDUP(B44,0),'TABLO20.2(RL)'!$A$5:$A$54,1),'TABLO20.2(RL)'!$A$5:$A$54,0),MATCH(HLOOKUP(E44,'TABLO20.2(RL)'!$A$2:$I$2,1),'TABLO20.2(RL)'!$A$2:$I$2,1))-INDEX('TABLO20.2(RL)'!$A$5:$I$54,MATCH(VLOOKUP(ROUNDDOWN(B44,0),'TABLO20.2(RL)'!$A$5:$A$54,1),'TABLO20.2(RL)'!$A$5:$A$54,0),MATCH(HLOOKUP(E44,'TABLO20.2(RL)'!$B$2:$I$2,1),'TABLO20.2(RL)'!$A$2:$I$2,1)))/(ROUNDUP(B44,0)-ROUNDDOWN(B44,0))*(B44-ROUNDDOWN(B44,0))))))</f>
      </c>
      <c r="J44" s="80">
        <f>IF(ISBLANK('BİNA ve TES. BİLG.'!A43),"",$I44*$F44)</f>
      </c>
      <c r="K44" s="73">
        <f>IF(ISBLANK('BİNA ve TES. BİLG.'!A43),"",IF($A44&lt;=15,LOOKUP($A44,KAYIPHESABI!$C$4:$AE$4,KAYIPHESABI!$C$15:$AE$15),LOOKUP($A44,KAYIPHESABI!$C$18:$AE$18,KAYIPHESABI!$C$29)))</f>
      </c>
      <c r="L44" s="80">
        <f>IF(ISBLANK('BİNA ve TES. BİLG.'!A43),"",3.97*10^-3*$K44*$H44^2)</f>
      </c>
      <c r="M44" s="73">
        <f>IF(ISBLANK('BİNA ve TES. BİLG.'!D43),"",'BİNA ve TES. BİLG.'!D43)</f>
      </c>
      <c r="N44" s="73">
        <f>IF(ISBLANK('BİNA ve TES. BİLG.'!A43),"",$M44*0.049)</f>
      </c>
      <c r="O44" s="73">
        <f>IF(ISBLANK('BİNA ve TES. BİLG.'!A43),"",O43-(13.92*B44^1.82/E44^4.82))</f>
      </c>
      <c r="P44" s="80">
        <f>IF(ISBLANK('BİNA ve TES. BİLG.'!A43),"",$J44+$L44+$N44)</f>
      </c>
      <c r="Q44" s="105"/>
      <c r="R44" s="73">
        <f>IF(ISBLANK('BİNA ve TES. BİLG.'!A45),"",'BİNA ve TES. BİLG.'!A45)</f>
      </c>
      <c r="S44" s="73">
        <f>IF(ISBLANK('BİNA ve TES. BİLG.'!B45),"",'BİNA ve TES. BİLG.'!B45)</f>
      </c>
      <c r="T44" s="73">
        <f>IF(ISBLANK('BİNA ve TES. BİLG.'!B45),"",IF(ROUNDUP(18.82*SQRT(B46/(4*1.021)),0)&lt;15,15,ROUNDUP(18.82*SQRT(B46/(4*1.021)),0)))</f>
      </c>
      <c r="U44" s="108"/>
      <c r="V44" s="76"/>
    </row>
    <row r="45" spans="1:22" ht="12.75">
      <c r="A45" s="73">
        <f>IF(ISBLANK('BİNA ve TES. BİLG.'!A44),"",'BİNA ve TES. BİLG.'!A44)</f>
      </c>
      <c r="B45" s="73">
        <f>IF(ISBLANK('BİNA ve TES. BİLG.'!B44),"",'BİNA ve TES. BİLG.'!B44)</f>
      </c>
      <c r="C45" s="73">
        <f>IF(ISBLANK('BİNA ve TES. BİLG.'!B44),"",IF(ROUNDUP(18.82*SQRT(B45/(4*1.021)),0)&lt;15,15,ROUNDUP(18.82*SQRT(B45/(4*1.021)),0)))</f>
      </c>
      <c r="D45" s="72"/>
      <c r="E45" s="73">
        <f>IF(ISBLANK('BİNA ve TES. BİLG.'!B44),"",LOOKUP($D45,'TABLO23(TAHMİNİ BORU ÇAPLARI)'!$A$3:$A$18,'TABLO23(TAHMİNİ BORU ÇAPLARI)'!$D$3:$D$18))</f>
      </c>
      <c r="F45" s="74">
        <f>IF(ISBLANK('BİNA ve TES. BİLG.'!C44),"",'BİNA ve TES. BİLG.'!C44)</f>
      </c>
      <c r="G45" s="73">
        <f>IF(ISBLANK('BİNA ve TES. BİLG.'!B44),"",G44-(23.2*0.6*F45*B45^1.82/E45^4.82))</f>
      </c>
      <c r="H45" s="74">
        <f>IF(ISBLANK('BİNA ve TES. BİLG.'!A44),"",IF(B45&gt;31,353.677*B45/(E45^2*G45),IF(B45=VLOOKUP(B45,'TABLO20.1(V)'!$A$5:$A$54,1),INDEX('TABLO20.1(V)'!$A$5:$I$54,MATCH(VLOOKUP(B45,'TABLO20.1(V)'!$A$5:$A$54,1),'TABLO20.1(V)'!$A$5:$A$54,0),MATCH(HLOOKUP(D45,'TABLO20.1(V)'!$B$2:$I$2,1),'TABLO20.1(V)'!$A$2:$I$2,1)),(INDEX('TABLO20.1(V)'!$A$5:$I$54,MATCH(VLOOKUP(ROUNDDOWN(B45,0),'TABLO20.1(V)'!$A$5:$A$54,1),'TABLO20.1(V)'!$A$5:$A$54,0),MATCH(HLOOKUP(D45,'TABLO20.1(V)'!$B$2:$I$2,1),'TABLO20.1(V)'!$A$2:$I$2,1))+(INDEX('TABLO20.1(V)'!$A$5:$I$54,MATCH(VLOOKUP(ROUNDUP(B45,0),'TABLO20.1(V)'!$A$5:$A$54,1),'TABLO20.1(V)'!$A$5:$A$54,0),MATCH(HLOOKUP(D45,'TABLO20.1(V)'!$A$2:$I$2,1),'TABLO20.1(V)'!$A$2:$I$2,1))-INDEX('TABLO20.1(V)'!$A$5:$I$54,MATCH(VLOOKUP(ROUNDDOWN(B45,0),'TABLO20.1(V)'!$A$5:$A$54,1),'TABLO20.1(V)'!$A$5:$A$54,0),MATCH(HLOOKUP(D45,'TABLO20.1(V)'!$B$2:$I$2,1),'TABLO20.1(V)'!$A$2:$I$2,1)))/(ROUNDUP(B45,0)-ROUNDDOWN(B45,0))*(B45-ROUNDDOWN(B45,0))))))</f>
      </c>
      <c r="I45" s="80">
        <f>IF(ISBLANK('BİNA ve TES. BİLG.'!A44),"",IF(B45&gt;31,(O44-O45)*1000,IF(B45=VLOOKUP(B45,'TABLO20.2(RL)'!$A$5:$A$54,1),INDEX('TABLO20.2(RL)'!$A$5:$I$54,MATCH(VLOOKUP(B45,'TABLO20.2(RL)'!$A$5:$A$54,1),'TABLO20.2(RL)'!$A$5:$A$54,0),MATCH(HLOOKUP(E45,'TABLO20.2(RL)'!$B$2:$I$2,1),'TABLO20.2(RL)'!$A$2:$I$2,1)),(INDEX('TABLO20.2(RL)'!$A$5:$I$54,MATCH(VLOOKUP(ROUNDDOWN(B45,0),'TABLO20.2(RL)'!$A$5:$A$54,1),'TABLO20.2(RL)'!$A$5:$A$54,0),MATCH(HLOOKUP(E45,'TABLO20.2(RL)'!$B$2:$I$2,1),'TABLO20.2(RL)'!$A$2:$I$2,1))+(INDEX('TABLO20.2(RL)'!$A$5:$I$54,MATCH(VLOOKUP(ROUNDUP(B45,0),'TABLO20.2(RL)'!$A$5:$A$54,1),'TABLO20.2(RL)'!$A$5:$A$54,0),MATCH(HLOOKUP(E45,'TABLO20.2(RL)'!$A$2:$I$2,1),'TABLO20.2(RL)'!$A$2:$I$2,1))-INDEX('TABLO20.2(RL)'!$A$5:$I$54,MATCH(VLOOKUP(ROUNDDOWN(B45,0),'TABLO20.2(RL)'!$A$5:$A$54,1),'TABLO20.2(RL)'!$A$5:$A$54,0),MATCH(HLOOKUP(E45,'TABLO20.2(RL)'!$B$2:$I$2,1),'TABLO20.2(RL)'!$A$2:$I$2,1)))/(ROUNDUP(B45,0)-ROUNDDOWN(B45,0))*(B45-ROUNDDOWN(B45,0))))))</f>
      </c>
      <c r="J45" s="80">
        <f>IF(ISBLANK('BİNA ve TES. BİLG.'!A44),"",$I45*$F45)</f>
      </c>
      <c r="K45" s="73">
        <f>IF(ISBLANK('BİNA ve TES. BİLG.'!A44),"",IF($A45&lt;=15,LOOKUP($A45,KAYIPHESABI!$C$4:$AE$4,KAYIPHESABI!$C$15:$AE$15),LOOKUP($A45,KAYIPHESABI!$C$18:$AE$18,KAYIPHESABI!$C$29)))</f>
      </c>
      <c r="L45" s="80">
        <f>IF(ISBLANK('BİNA ve TES. BİLG.'!A44),"",3.97*10^-3*$K45*$H45^2)</f>
      </c>
      <c r="M45" s="73">
        <f>IF(ISBLANK('BİNA ve TES. BİLG.'!D44),"",'BİNA ve TES. BİLG.'!D44)</f>
      </c>
      <c r="N45" s="73">
        <f>IF(ISBLANK('BİNA ve TES. BİLG.'!A44),"",$M45*0.049)</f>
      </c>
      <c r="O45" s="73">
        <f>IF(ISBLANK('BİNA ve TES. BİLG.'!A44),"",O44-(13.92*B45^1.82/E45^4.82))</f>
      </c>
      <c r="P45" s="80">
        <f>IF(ISBLANK('BİNA ve TES. BİLG.'!A44),"",$J45+$L45+$N45)</f>
      </c>
      <c r="Q45" s="105"/>
      <c r="R45" s="73">
        <f>IF(ISBLANK('BİNA ve TES. BİLG.'!A46),"",'BİNA ve TES. BİLG.'!A46)</f>
      </c>
      <c r="S45" s="73">
        <f>IF(ISBLANK('BİNA ve TES. BİLG.'!B46),"",'BİNA ve TES. BİLG.'!B46)</f>
      </c>
      <c r="T45" s="73">
        <f>IF(ISBLANK('BİNA ve TES. BİLG.'!B46),"",IF(ROUNDUP(18.82*SQRT(B47/(4*1.021)),0)&lt;15,15,ROUNDUP(18.82*SQRT(B47/(4*1.021)),0)))</f>
      </c>
      <c r="U45" s="108"/>
      <c r="V45" s="76"/>
    </row>
    <row r="46" spans="1:22" ht="12.75">
      <c r="A46" s="73">
        <f>IF(ISBLANK('BİNA ve TES. BİLG.'!A45),"",'BİNA ve TES. BİLG.'!A45)</f>
      </c>
      <c r="B46" s="73">
        <f>IF(ISBLANK('BİNA ve TES. BİLG.'!B45),"",'BİNA ve TES. BİLG.'!B45)</f>
      </c>
      <c r="C46" s="73">
        <f>IF(ISBLANK('BİNA ve TES. BİLG.'!B45),"",IF(ROUNDUP(18.82*SQRT(B46/(4*1.021)),0)&lt;15,15,ROUNDUP(18.82*SQRT(B46/(4*1.021)),0)))</f>
      </c>
      <c r="D46" s="72"/>
      <c r="E46" s="73">
        <f>IF(ISBLANK('BİNA ve TES. BİLG.'!B45),"",LOOKUP($D46,'TABLO23(TAHMİNİ BORU ÇAPLARI)'!$A$3:$A$18,'TABLO23(TAHMİNİ BORU ÇAPLARI)'!$D$3:$D$18))</f>
      </c>
      <c r="F46" s="74">
        <f>IF(ISBLANK('BİNA ve TES. BİLG.'!C45),"",'BİNA ve TES. BİLG.'!C45)</f>
      </c>
      <c r="G46" s="73">
        <f>IF(ISBLANK('BİNA ve TES. BİLG.'!B45),"",G45-(23.2*0.6*F46*B46^1.82/E46^4.82))</f>
      </c>
      <c r="H46" s="74">
        <f>IF(ISBLANK('BİNA ve TES. BİLG.'!A45),"",IF(B46&gt;31,353.677*B46/(E46^2*G46),IF(B46=VLOOKUP(B46,'TABLO20.1(V)'!$A$5:$A$54,1),INDEX('TABLO20.1(V)'!$A$5:$I$54,MATCH(VLOOKUP(B46,'TABLO20.1(V)'!$A$5:$A$54,1),'TABLO20.1(V)'!$A$5:$A$54,0),MATCH(HLOOKUP(D46,'TABLO20.1(V)'!$B$2:$I$2,1),'TABLO20.1(V)'!$A$2:$I$2,1)),(INDEX('TABLO20.1(V)'!$A$5:$I$54,MATCH(VLOOKUP(ROUNDDOWN(B46,0),'TABLO20.1(V)'!$A$5:$A$54,1),'TABLO20.1(V)'!$A$5:$A$54,0),MATCH(HLOOKUP(D46,'TABLO20.1(V)'!$B$2:$I$2,1),'TABLO20.1(V)'!$A$2:$I$2,1))+(INDEX('TABLO20.1(V)'!$A$5:$I$54,MATCH(VLOOKUP(ROUNDUP(B46,0),'TABLO20.1(V)'!$A$5:$A$54,1),'TABLO20.1(V)'!$A$5:$A$54,0),MATCH(HLOOKUP(D46,'TABLO20.1(V)'!$A$2:$I$2,1),'TABLO20.1(V)'!$A$2:$I$2,1))-INDEX('TABLO20.1(V)'!$A$5:$I$54,MATCH(VLOOKUP(ROUNDDOWN(B46,0),'TABLO20.1(V)'!$A$5:$A$54,1),'TABLO20.1(V)'!$A$5:$A$54,0),MATCH(HLOOKUP(D46,'TABLO20.1(V)'!$B$2:$I$2,1),'TABLO20.1(V)'!$A$2:$I$2,1)))/(ROUNDUP(B46,0)-ROUNDDOWN(B46,0))*(B46-ROUNDDOWN(B46,0))))))</f>
      </c>
      <c r="I46" s="80">
        <f>IF(ISBLANK('BİNA ve TES. BİLG.'!A45),"",IF(B46&gt;31,(O45-O46)*1000,IF(B46=VLOOKUP(B46,'TABLO20.2(RL)'!$A$5:$A$54,1),INDEX('TABLO20.2(RL)'!$A$5:$I$54,MATCH(VLOOKUP(B46,'TABLO20.2(RL)'!$A$5:$A$54,1),'TABLO20.2(RL)'!$A$5:$A$54,0),MATCH(HLOOKUP(E46,'TABLO20.2(RL)'!$B$2:$I$2,1),'TABLO20.2(RL)'!$A$2:$I$2,1)),(INDEX('TABLO20.2(RL)'!$A$5:$I$54,MATCH(VLOOKUP(ROUNDDOWN(B46,0),'TABLO20.2(RL)'!$A$5:$A$54,1),'TABLO20.2(RL)'!$A$5:$A$54,0),MATCH(HLOOKUP(E46,'TABLO20.2(RL)'!$B$2:$I$2,1),'TABLO20.2(RL)'!$A$2:$I$2,1))+(INDEX('TABLO20.2(RL)'!$A$5:$I$54,MATCH(VLOOKUP(ROUNDUP(B46,0),'TABLO20.2(RL)'!$A$5:$A$54,1),'TABLO20.2(RL)'!$A$5:$A$54,0),MATCH(HLOOKUP(E46,'TABLO20.2(RL)'!$A$2:$I$2,1),'TABLO20.2(RL)'!$A$2:$I$2,1))-INDEX('TABLO20.2(RL)'!$A$5:$I$54,MATCH(VLOOKUP(ROUNDDOWN(B46,0),'TABLO20.2(RL)'!$A$5:$A$54,1),'TABLO20.2(RL)'!$A$5:$A$54,0),MATCH(HLOOKUP(E46,'TABLO20.2(RL)'!$B$2:$I$2,1),'TABLO20.2(RL)'!$A$2:$I$2,1)))/(ROUNDUP(B46,0)-ROUNDDOWN(B46,0))*(B46-ROUNDDOWN(B46,0))))))</f>
      </c>
      <c r="J46" s="80">
        <f>IF(ISBLANK('BİNA ve TES. BİLG.'!A45),"",$I46*$F46)</f>
      </c>
      <c r="K46" s="73">
        <f>IF(ISBLANK('BİNA ve TES. BİLG.'!A45),"",IF($A46&lt;=15,LOOKUP($A46,KAYIPHESABI!$C$4:$AE$4,KAYIPHESABI!$C$15:$AE$15),LOOKUP($A46,KAYIPHESABI!$C$18:$AE$18,KAYIPHESABI!$C$29)))</f>
      </c>
      <c r="L46" s="80">
        <f>IF(ISBLANK('BİNA ve TES. BİLG.'!A45),"",3.97*10^-3*$K46*$H46^2)</f>
      </c>
      <c r="M46" s="73">
        <f>IF(ISBLANK('BİNA ve TES. BİLG.'!D45),"",'BİNA ve TES. BİLG.'!D45)</f>
      </c>
      <c r="N46" s="73">
        <f>IF(ISBLANK('BİNA ve TES. BİLG.'!A45),"",$M46*0.049)</f>
      </c>
      <c r="O46" s="73">
        <f>IF(ISBLANK('BİNA ve TES. BİLG.'!A45),"",O45-(13.92*B46^1.82/E46^4.82))</f>
      </c>
      <c r="P46" s="80">
        <f>IF(ISBLANK('BİNA ve TES. BİLG.'!A45),"",$J46+$L46+$N46)</f>
      </c>
      <c r="Q46" s="105"/>
      <c r="R46" s="105"/>
      <c r="S46" s="105"/>
      <c r="V46" s="76"/>
    </row>
    <row r="47" spans="1:22" ht="12.75">
      <c r="A47" s="73">
        <f>IF(ISBLANK('BİNA ve TES. BİLG.'!A46),"",'BİNA ve TES. BİLG.'!A46)</f>
      </c>
      <c r="B47" s="73">
        <f>IF(ISBLANK('BİNA ve TES. BİLG.'!B46),"",'BİNA ve TES. BİLG.'!B46)</f>
      </c>
      <c r="C47" s="73">
        <f>IF(ISBLANK('BİNA ve TES. BİLG.'!B46),"",IF(ROUNDUP(18.82*SQRT(B47/(4*1.021)),0)&lt;15,15,ROUNDUP(18.82*SQRT(B47/(4*1.021)),0)))</f>
      </c>
      <c r="D47" s="72"/>
      <c r="E47" s="73">
        <f>IF(ISBLANK('BİNA ve TES. BİLG.'!B46),"",LOOKUP($D47,'TABLO23(TAHMİNİ BORU ÇAPLARI)'!$A$3:$A$18,'TABLO23(TAHMİNİ BORU ÇAPLARI)'!$D$3:$D$18))</f>
      </c>
      <c r="F47" s="74">
        <f>IF(ISBLANK('BİNA ve TES. BİLG.'!C46),"",'BİNA ve TES. BİLG.'!C46)</f>
      </c>
      <c r="G47" s="73">
        <f>IF(ISBLANK('BİNA ve TES. BİLG.'!B46),"",G46-(23.2*0.6*F47*B47^1.82/E47^4.82))</f>
      </c>
      <c r="H47" s="74">
        <f>IF(ISBLANK('BİNA ve TES. BİLG.'!A46),"",IF(B47&gt;31,353.677*B47/(E47^2*G47),IF(B47=VLOOKUP(B47,'TABLO20.1(V)'!$A$5:$A$54,1),INDEX('TABLO20.1(V)'!$A$5:$I$54,MATCH(VLOOKUP(B47,'TABLO20.1(V)'!$A$5:$A$54,1),'TABLO20.1(V)'!$A$5:$A$54,0),MATCH(HLOOKUP(D47,'TABLO20.1(V)'!$B$2:$I$2,1),'TABLO20.1(V)'!$A$2:$I$2,1)),(INDEX('TABLO20.1(V)'!$A$5:$I$54,MATCH(VLOOKUP(ROUNDDOWN(B47,0),'TABLO20.1(V)'!$A$5:$A$54,1),'TABLO20.1(V)'!$A$5:$A$54,0),MATCH(HLOOKUP(D47,'TABLO20.1(V)'!$B$2:$I$2,1),'TABLO20.1(V)'!$A$2:$I$2,1))+(INDEX('TABLO20.1(V)'!$A$5:$I$54,MATCH(VLOOKUP(ROUNDUP(B47,0),'TABLO20.1(V)'!$A$5:$A$54,1),'TABLO20.1(V)'!$A$5:$A$54,0),MATCH(HLOOKUP(D47,'TABLO20.1(V)'!$A$2:$I$2,1),'TABLO20.1(V)'!$A$2:$I$2,1))-INDEX('TABLO20.1(V)'!$A$5:$I$54,MATCH(VLOOKUP(ROUNDDOWN(B47,0),'TABLO20.1(V)'!$A$5:$A$54,1),'TABLO20.1(V)'!$A$5:$A$54,0),MATCH(HLOOKUP(D47,'TABLO20.1(V)'!$B$2:$I$2,1),'TABLO20.1(V)'!$A$2:$I$2,1)))/(ROUNDUP(B47,0)-ROUNDDOWN(B47,0))*(B47-ROUNDDOWN(B47,0))))))</f>
      </c>
      <c r="I47" s="80">
        <f>IF(ISBLANK('BİNA ve TES. BİLG.'!A46),"",IF(B47&gt;31,(O46-O47)*1000,IF(B47=VLOOKUP(B47,'TABLO20.2(RL)'!$A$5:$A$54,1),INDEX('TABLO20.2(RL)'!$A$5:$I$54,MATCH(VLOOKUP(B47,'TABLO20.2(RL)'!$A$5:$A$54,1),'TABLO20.2(RL)'!$A$5:$A$54,0),MATCH(HLOOKUP(E47,'TABLO20.2(RL)'!$B$2:$I$2,1),'TABLO20.2(RL)'!$A$2:$I$2,1)),(INDEX('TABLO20.2(RL)'!$A$5:$I$54,MATCH(VLOOKUP(ROUNDDOWN(B47,0),'TABLO20.2(RL)'!$A$5:$A$54,1),'TABLO20.2(RL)'!$A$5:$A$54,0),MATCH(HLOOKUP(E47,'TABLO20.2(RL)'!$B$2:$I$2,1),'TABLO20.2(RL)'!$A$2:$I$2,1))+(INDEX('TABLO20.2(RL)'!$A$5:$I$54,MATCH(VLOOKUP(ROUNDUP(B47,0),'TABLO20.2(RL)'!$A$5:$A$54,1),'TABLO20.2(RL)'!$A$5:$A$54,0),MATCH(HLOOKUP(E47,'TABLO20.2(RL)'!$A$2:$I$2,1),'TABLO20.2(RL)'!$A$2:$I$2,1))-INDEX('TABLO20.2(RL)'!$A$5:$I$54,MATCH(VLOOKUP(ROUNDDOWN(B47,0),'TABLO20.2(RL)'!$A$5:$A$54,1),'TABLO20.2(RL)'!$A$5:$A$54,0),MATCH(HLOOKUP(E47,'TABLO20.2(RL)'!$B$2:$I$2,1),'TABLO20.2(RL)'!$A$2:$I$2,1)))/(ROUNDUP(B47,0)-ROUNDDOWN(B47,0))*(B47-ROUNDDOWN(B47,0))))))</f>
      </c>
      <c r="J47" s="80">
        <f>IF(ISBLANK('BİNA ve TES. BİLG.'!A46),"",$I47*$F47)</f>
      </c>
      <c r="K47" s="73">
        <f>IF(ISBLANK('BİNA ve TES. BİLG.'!A46),"",IF($A47&lt;=15,LOOKUP($A47,KAYIPHESABI!$C$4:$AE$4,KAYIPHESABI!$C$15:$AE$15),LOOKUP($A47,KAYIPHESABI!$C$18:$AE$18,KAYIPHESABI!$C$29)))</f>
      </c>
      <c r="L47" s="80">
        <f>IF(ISBLANK('BİNA ve TES. BİLG.'!A46),"",3.97*10^-3*$K47*$H47^2)</f>
      </c>
      <c r="M47" s="73">
        <f>IF(ISBLANK('BİNA ve TES. BİLG.'!D46),"",'BİNA ve TES. BİLG.'!D46)</f>
      </c>
      <c r="N47" s="73">
        <f>IF(ISBLANK('BİNA ve TES. BİLG.'!A46),"",$M47*0.049)</f>
      </c>
      <c r="O47" s="73">
        <f>IF(ISBLANK('BİNA ve TES. BİLG.'!A46),"",O46-(13.92*B47^1.82/E47^4.82))</f>
      </c>
      <c r="P47" s="80">
        <f>IF(ISBLANK('BİNA ve TES. BİLG.'!A46),"",$J47+$L47+$N47)</f>
      </c>
      <c r="Q47" s="105"/>
      <c r="R47" s="105"/>
      <c r="S47" s="105"/>
      <c r="V47" s="76"/>
    </row>
    <row r="48" spans="6:22" ht="12.75">
      <c r="F48" s="111"/>
      <c r="V48" s="76"/>
    </row>
    <row r="49" spans="2:22" ht="12.75">
      <c r="B49" s="77"/>
      <c r="C49" s="77"/>
      <c r="D49" s="77"/>
      <c r="E49" s="77"/>
      <c r="F49" s="77"/>
      <c r="G49" s="77"/>
      <c r="H49" s="77"/>
      <c r="I49" s="81"/>
      <c r="J49" s="81"/>
      <c r="V49" s="76"/>
    </row>
    <row r="50" spans="1:22" ht="12.75">
      <c r="A50" s="254" t="s">
        <v>101</v>
      </c>
      <c r="B50" s="254"/>
      <c r="C50" s="91"/>
      <c r="D50" s="92" t="s">
        <v>98</v>
      </c>
      <c r="E50" s="93"/>
      <c r="F50" s="228">
        <f>SUM(A52:P52)</f>
        <v>0.2106179176080199</v>
      </c>
      <c r="G50" s="94"/>
      <c r="H50" s="227" t="str">
        <f>IF(F50&lt;1,"&lt;=1,0  UYGUNDUR","&gt;1,0 UYGUN DEĞİLDİR, ÇAPLAR BÜYÜTÜLMELİ.")</f>
        <v>&lt;=1,0  UYGUNDUR</v>
      </c>
      <c r="I50" s="95"/>
      <c r="J50" s="95"/>
      <c r="V50" s="76"/>
    </row>
    <row r="51" spans="1:22" ht="12.75">
      <c r="A51" s="225">
        <v>1</v>
      </c>
      <c r="B51" s="226">
        <v>3</v>
      </c>
      <c r="C51" s="226"/>
      <c r="D51" s="226">
        <v>4</v>
      </c>
      <c r="E51" s="226"/>
      <c r="F51" s="226">
        <v>5</v>
      </c>
      <c r="G51" s="226"/>
      <c r="H51" s="226">
        <v>6</v>
      </c>
      <c r="I51" s="226">
        <v>11</v>
      </c>
      <c r="J51" s="226"/>
      <c r="K51" s="226"/>
      <c r="L51" s="226"/>
      <c r="M51" s="226"/>
      <c r="N51" s="226"/>
      <c r="O51" s="226"/>
      <c r="P51" s="226"/>
      <c r="Q51" s="106"/>
      <c r="R51" s="106"/>
      <c r="S51" s="106"/>
      <c r="V51" s="76"/>
    </row>
    <row r="52" spans="1:22" ht="12.75">
      <c r="A52" s="110">
        <f aca="true" t="shared" si="0" ref="A52:P52">IF(ISBLANK(A$51),"",LOOKUP(A$51,$A$6:$A$47,$P$6:$P$47))</f>
        <v>0.010216970108019918</v>
      </c>
      <c r="B52" s="110">
        <f t="shared" si="0"/>
        <v>0.1744963875</v>
      </c>
      <c r="C52" s="110">
        <f t="shared" si="0"/>
      </c>
      <c r="D52" s="110">
        <f t="shared" si="0"/>
        <v>0.0606</v>
      </c>
      <c r="E52" s="110">
        <f t="shared" si="0"/>
      </c>
      <c r="F52" s="110">
        <f t="shared" si="0"/>
        <v>-0.06459403000000001</v>
      </c>
      <c r="G52" s="110">
        <f t="shared" si="0"/>
      </c>
      <c r="H52" s="110" t="s">
        <v>170</v>
      </c>
      <c r="I52" s="110">
        <f t="shared" si="0"/>
        <v>0.029898589999999996</v>
      </c>
      <c r="J52" s="110">
        <f t="shared" si="0"/>
      </c>
      <c r="K52" s="110">
        <f t="shared" si="0"/>
      </c>
      <c r="L52" s="110">
        <f t="shared" si="0"/>
      </c>
      <c r="M52" s="110">
        <f t="shared" si="0"/>
      </c>
      <c r="N52" s="110">
        <f t="shared" si="0"/>
      </c>
      <c r="O52" s="110"/>
      <c r="P52" s="110">
        <f t="shared" si="0"/>
      </c>
      <c r="Q52" s="107"/>
      <c r="R52" s="107"/>
      <c r="S52" s="107"/>
      <c r="V52" s="76"/>
    </row>
    <row r="53" spans="1:22" ht="12.75">
      <c r="A53" s="257" t="s">
        <v>102</v>
      </c>
      <c r="B53" s="257"/>
      <c r="C53" s="94"/>
      <c r="D53" s="92" t="s">
        <v>99</v>
      </c>
      <c r="E53" s="94"/>
      <c r="F53" s="228">
        <f>SUM(A55:P55)</f>
        <v>1.00426398840802</v>
      </c>
      <c r="G53" s="94"/>
      <c r="H53" s="227" t="str">
        <f>IF(F53&lt;=1.8,"&lt;=1,8 UYGUNDUR","&gt;1,8 UYGUN DEĞİLDİR, ÇAPLAR BÜYÜLTÜLMELİ.")</f>
        <v>&lt;=1,8 UYGUNDUR</v>
      </c>
      <c r="I53" s="95"/>
      <c r="J53" s="95"/>
      <c r="V53" s="76"/>
    </row>
    <row r="54" spans="1:22" ht="12.75">
      <c r="A54" s="226">
        <v>1</v>
      </c>
      <c r="B54" s="226">
        <v>3</v>
      </c>
      <c r="C54" s="226"/>
      <c r="D54" s="226">
        <v>4</v>
      </c>
      <c r="E54" s="226"/>
      <c r="F54" s="226">
        <v>5</v>
      </c>
      <c r="G54" s="226"/>
      <c r="H54" s="226">
        <v>6</v>
      </c>
      <c r="I54" s="226">
        <v>11</v>
      </c>
      <c r="J54" s="226">
        <v>18</v>
      </c>
      <c r="K54" s="226">
        <v>20</v>
      </c>
      <c r="L54" s="226"/>
      <c r="M54" s="226"/>
      <c r="N54" s="226"/>
      <c r="O54" s="226"/>
      <c r="P54" s="226"/>
      <c r="Q54" s="106"/>
      <c r="R54" s="106"/>
      <c r="S54" s="106"/>
      <c r="V54" s="76"/>
    </row>
    <row r="55" spans="1:22" ht="12.75">
      <c r="A55" s="110">
        <f>IF(ISBLANK(A$54),"",LOOKUP(A$54,$A$6:$A$47,$P$6:$P$47))</f>
        <v>0.010216970108019918</v>
      </c>
      <c r="B55" s="110">
        <f aca="true" t="shared" si="1" ref="B55:P55">IF(ISBLANK(B$54),"",LOOKUP(B$54,$A$6:$A$47,$P$6:$P$47))</f>
        <v>0.1744963875</v>
      </c>
      <c r="C55" s="110">
        <f t="shared" si="1"/>
      </c>
      <c r="D55" s="110">
        <f t="shared" si="1"/>
        <v>0.0606</v>
      </c>
      <c r="E55" s="110">
        <f t="shared" si="1"/>
      </c>
      <c r="F55" s="110">
        <f t="shared" si="1"/>
        <v>-0.06459403000000001</v>
      </c>
      <c r="G55" s="110">
        <f t="shared" si="1"/>
      </c>
      <c r="H55" s="110">
        <f t="shared" si="1"/>
        <v>0.01711665000000001</v>
      </c>
      <c r="I55" s="110">
        <f t="shared" si="1"/>
        <v>0.029898589999999996</v>
      </c>
      <c r="J55" s="110">
        <f t="shared" si="1"/>
        <v>0.21122591999999998</v>
      </c>
      <c r="K55" s="110">
        <f t="shared" si="1"/>
        <v>0.5653035008000001</v>
      </c>
      <c r="L55" s="110">
        <f t="shared" si="1"/>
      </c>
      <c r="M55" s="110">
        <f t="shared" si="1"/>
      </c>
      <c r="N55" s="110">
        <f t="shared" si="1"/>
      </c>
      <c r="O55" s="110"/>
      <c r="P55" s="110">
        <f t="shared" si="1"/>
      </c>
      <c r="Q55" s="107"/>
      <c r="R55" s="107"/>
      <c r="S55" s="107"/>
      <c r="V55" s="76"/>
    </row>
    <row r="56" spans="1:22" ht="12.75">
      <c r="A56" s="258" t="s">
        <v>103</v>
      </c>
      <c r="B56" s="258"/>
      <c r="C56" s="94"/>
      <c r="D56" s="92" t="s">
        <v>100</v>
      </c>
      <c r="E56" s="94"/>
      <c r="F56" s="228">
        <f>SUM(A58:P58)</f>
        <v>0.7765294208000001</v>
      </c>
      <c r="G56" s="94"/>
      <c r="H56" s="227" t="str">
        <f>IF(F56&lt;=0.8,"&lt;=0,8 UYGUNDUR","&gt;0,8 UYGUN DEĞİLDİR, ÇAPLAR BÜYÜLTÜLMELİ.")</f>
        <v>&lt;=0,8 UYGUNDUR</v>
      </c>
      <c r="I56" s="95"/>
      <c r="J56" s="216"/>
      <c r="V56" s="76"/>
    </row>
    <row r="57" spans="1:22" ht="12.75">
      <c r="A57" s="226">
        <v>18</v>
      </c>
      <c r="B57" s="226">
        <v>20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106"/>
      <c r="R57" s="106"/>
      <c r="S57" s="106"/>
      <c r="V57" s="76"/>
    </row>
    <row r="58" spans="1:22" ht="12.75">
      <c r="A58" s="110">
        <f>IF(ISBLANK(A$57),"",LOOKUP(A$57,$A$6:$A$47,$P$6:$P$47))</f>
        <v>0.21122591999999998</v>
      </c>
      <c r="B58" s="110">
        <f aca="true" t="shared" si="2" ref="B58:P58">IF(ISBLANK(B$57),"",LOOKUP(B$57,$A$6:$A$47,$P$6:$P$47))</f>
        <v>0.5653035008000001</v>
      </c>
      <c r="C58" s="110">
        <f t="shared" si="2"/>
      </c>
      <c r="D58" s="110">
        <f t="shared" si="2"/>
      </c>
      <c r="E58" s="110">
        <f t="shared" si="2"/>
      </c>
      <c r="F58" s="110">
        <f t="shared" si="2"/>
      </c>
      <c r="G58" s="110">
        <f t="shared" si="2"/>
      </c>
      <c r="H58" s="110">
        <f t="shared" si="2"/>
      </c>
      <c r="I58" s="110">
        <f t="shared" si="2"/>
      </c>
      <c r="J58" s="110">
        <f t="shared" si="2"/>
      </c>
      <c r="K58" s="110">
        <f t="shared" si="2"/>
      </c>
      <c r="L58" s="110">
        <f t="shared" si="2"/>
      </c>
      <c r="M58" s="110">
        <f t="shared" si="2"/>
      </c>
      <c r="N58" s="110">
        <f t="shared" si="2"/>
      </c>
      <c r="O58" s="110"/>
      <c r="P58" s="110">
        <f t="shared" si="2"/>
      </c>
      <c r="Q58" s="107"/>
      <c r="R58" s="107"/>
      <c r="S58" s="107"/>
      <c r="V58" s="76"/>
    </row>
    <row r="59" ht="13.5" thickBot="1"/>
    <row r="60" spans="4:10" ht="13.5" thickTop="1">
      <c r="D60" s="238" t="s">
        <v>171</v>
      </c>
      <c r="E60" s="239"/>
      <c r="F60" s="239"/>
      <c r="G60" s="239"/>
      <c r="H60" s="239"/>
      <c r="I60" s="239"/>
      <c r="J60" s="240"/>
    </row>
    <row r="61" spans="4:10" ht="13.5" thickBot="1">
      <c r="D61" s="241"/>
      <c r="E61" s="242"/>
      <c r="F61" s="242"/>
      <c r="G61" s="242"/>
      <c r="H61" s="242"/>
      <c r="I61" s="242"/>
      <c r="J61" s="243"/>
    </row>
    <row r="62" ht="13.5" thickTop="1"/>
  </sheetData>
  <sheetProtection/>
  <protectedRanges>
    <protectedRange password="CC49" sqref="C6:E47 N6:Q47 V20:V21 L6:L47 T4:U45 R46:S47 G6:J47" name="NUSRET"/>
  </protectedRanges>
  <mergeCells count="39">
    <mergeCell ref="D60:J61"/>
    <mergeCell ref="O2:O3"/>
    <mergeCell ref="O4:O5"/>
    <mergeCell ref="A1:P1"/>
    <mergeCell ref="P2:P3"/>
    <mergeCell ref="D4:D5"/>
    <mergeCell ref="D2:D3"/>
    <mergeCell ref="K2:K3"/>
    <mergeCell ref="L2:L3"/>
    <mergeCell ref="M2:M3"/>
    <mergeCell ref="A2:A3"/>
    <mergeCell ref="B2:B3"/>
    <mergeCell ref="C2:C3"/>
    <mergeCell ref="F2:F3"/>
    <mergeCell ref="E2:E3"/>
    <mergeCell ref="N2:N3"/>
    <mergeCell ref="G2:G3"/>
    <mergeCell ref="H2:H3"/>
    <mergeCell ref="I2:I3"/>
    <mergeCell ref="J2:J3"/>
    <mergeCell ref="A53:B53"/>
    <mergeCell ref="A56:B56"/>
    <mergeCell ref="A4:A5"/>
    <mergeCell ref="B4:B5"/>
    <mergeCell ref="N4:N5"/>
    <mergeCell ref="H4:H5"/>
    <mergeCell ref="I4:I5"/>
    <mergeCell ref="J4:J5"/>
    <mergeCell ref="K4:K5"/>
    <mergeCell ref="R2:R3"/>
    <mergeCell ref="S2:S3"/>
    <mergeCell ref="T2:T3"/>
    <mergeCell ref="A50:B50"/>
    <mergeCell ref="C4:C5"/>
    <mergeCell ref="G4:G5"/>
    <mergeCell ref="F4:F5"/>
    <mergeCell ref="E4:E5"/>
    <mergeCell ref="L4:L5"/>
    <mergeCell ref="M4:M5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25">
      <selection activeCell="Q56" sqref="Q56"/>
    </sheetView>
  </sheetViews>
  <sheetFormatPr defaultColWidth="9.00390625" defaultRowHeight="12.75"/>
  <cols>
    <col min="1" max="1" width="8.75390625" style="0" customWidth="1"/>
    <col min="2" max="2" width="3.75390625" style="0" customWidth="1"/>
    <col min="3" max="32" width="3.25390625" style="0" customWidth="1"/>
  </cols>
  <sheetData>
    <row r="1" spans="7:20" ht="15.75">
      <c r="G1" s="21"/>
      <c r="H1" s="21"/>
      <c r="I1" s="21"/>
      <c r="J1" s="67" t="s">
        <v>70</v>
      </c>
      <c r="K1" s="280" t="s">
        <v>73</v>
      </c>
      <c r="L1" s="280"/>
      <c r="M1" s="280"/>
      <c r="N1" s="280"/>
      <c r="O1" s="280"/>
      <c r="P1" s="280"/>
      <c r="Q1" s="280"/>
      <c r="R1" s="280"/>
      <c r="S1" s="280"/>
      <c r="T1" s="280"/>
    </row>
    <row r="2" spans="29:32" ht="12.75">
      <c r="AC2" s="79"/>
      <c r="AD2" s="281"/>
      <c r="AE2" s="281"/>
      <c r="AF2" s="77"/>
    </row>
    <row r="3" spans="1:32" ht="12.75">
      <c r="A3" s="86" t="s">
        <v>71</v>
      </c>
      <c r="B3" s="273" t="s">
        <v>70</v>
      </c>
      <c r="C3" s="276" t="s">
        <v>74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2"/>
    </row>
    <row r="4" spans="1:32" ht="12.75">
      <c r="A4" s="88" t="s">
        <v>72</v>
      </c>
      <c r="B4" s="274"/>
      <c r="C4" s="271">
        <f>IF(ISBLANK('BİNA ve TES. BİLG.'!$A5),"",'BİNA ve TES. BİLG.'!$A5)</f>
        <v>1</v>
      </c>
      <c r="D4" s="272"/>
      <c r="E4" s="271">
        <f>IF(ISBLANK('BİNA ve TES. BİLG.'!$A6),"",'BİNA ve TES. BİLG.'!$A6)</f>
        <v>2</v>
      </c>
      <c r="F4" s="272"/>
      <c r="G4" s="271">
        <f>IF(ISBLANK('BİNA ve TES. BİLG.'!$A7),"",'BİNA ve TES. BİLG.'!$A7)</f>
        <v>3</v>
      </c>
      <c r="H4" s="272"/>
      <c r="I4" s="271">
        <f>IF(ISBLANK('BİNA ve TES. BİLG.'!$A8),"",'BİNA ve TES. BİLG.'!$A8)</f>
        <v>4</v>
      </c>
      <c r="J4" s="272"/>
      <c r="K4" s="271">
        <f>IF(ISBLANK('BİNA ve TES. BİLG.'!$A9),"",'BİNA ve TES. BİLG.'!$A9)</f>
        <v>5</v>
      </c>
      <c r="L4" s="272"/>
      <c r="M4" s="271">
        <f>IF(ISBLANK('BİNA ve TES. BİLG.'!$A10),"",'BİNA ve TES. BİLG.'!$A10)</f>
        <v>6</v>
      </c>
      <c r="N4" s="272"/>
      <c r="O4" s="271">
        <f>IF(ISBLANK('BİNA ve TES. BİLG.'!$A11),"",'BİNA ve TES. BİLG.'!$A11)</f>
        <v>7</v>
      </c>
      <c r="P4" s="272"/>
      <c r="Q4" s="271">
        <f>IF(ISBLANK('BİNA ve TES. BİLG.'!$A12),"",'BİNA ve TES. BİLG.'!$A12)</f>
        <v>8</v>
      </c>
      <c r="R4" s="272"/>
      <c r="S4" s="271">
        <f>IF(ISBLANK('BİNA ve TES. BİLG.'!$A13),"",'BİNA ve TES. BİLG.'!$A13)</f>
        <v>9</v>
      </c>
      <c r="T4" s="272"/>
      <c r="U4" s="271">
        <f>IF(ISBLANK('BİNA ve TES. BİLG.'!$A14),"",'BİNA ve TES. BİLG.'!$A14)</f>
        <v>10</v>
      </c>
      <c r="V4" s="272"/>
      <c r="W4" s="271">
        <f>IF(ISBLANK('BİNA ve TES. BİLG.'!$A15),"",'BİNA ve TES. BİLG.'!$A15)</f>
        <v>11</v>
      </c>
      <c r="X4" s="272"/>
      <c r="Y4" s="271">
        <f>IF(ISBLANK('BİNA ve TES. BİLG.'!$A16),"",'BİNA ve TES. BİLG.'!$A16)</f>
        <v>12</v>
      </c>
      <c r="Z4" s="272"/>
      <c r="AA4" s="271">
        <f>IF(ISBLANK('BİNA ve TES. BİLG.'!$A17),"",'BİNA ve TES. BİLG.'!$A17)</f>
        <v>13</v>
      </c>
      <c r="AB4" s="272"/>
      <c r="AC4" s="271">
        <f>IF(ISBLANK('BİNA ve TES. BİLG.'!$A18),"",'BİNA ve TES. BİLG.'!$A18)</f>
        <v>14</v>
      </c>
      <c r="AD4" s="272"/>
      <c r="AE4" s="271">
        <f>IF(ISBLANK('BİNA ve TES. BİLG.'!$A19),"",'BİNA ve TES. BİLG.'!$A19)</f>
        <v>15</v>
      </c>
      <c r="AF4" s="272"/>
    </row>
    <row r="5" spans="1:32" ht="12.75">
      <c r="A5" s="89"/>
      <c r="B5" s="275"/>
      <c r="C5" s="112" t="s">
        <v>84</v>
      </c>
      <c r="D5" s="113" t="s">
        <v>70</v>
      </c>
      <c r="E5" s="114" t="s">
        <v>84</v>
      </c>
      <c r="F5" s="113" t="s">
        <v>70</v>
      </c>
      <c r="G5" s="114" t="s">
        <v>84</v>
      </c>
      <c r="H5" s="113" t="s">
        <v>70</v>
      </c>
      <c r="I5" s="114" t="s">
        <v>84</v>
      </c>
      <c r="J5" s="113" t="s">
        <v>70</v>
      </c>
      <c r="K5" s="114" t="s">
        <v>84</v>
      </c>
      <c r="L5" s="113" t="s">
        <v>70</v>
      </c>
      <c r="M5" s="114" t="s">
        <v>84</v>
      </c>
      <c r="N5" s="113" t="s">
        <v>70</v>
      </c>
      <c r="O5" s="114" t="s">
        <v>84</v>
      </c>
      <c r="P5" s="113" t="s">
        <v>70</v>
      </c>
      <c r="Q5" s="114" t="s">
        <v>84</v>
      </c>
      <c r="R5" s="113" t="s">
        <v>70</v>
      </c>
      <c r="S5" s="114" t="s">
        <v>84</v>
      </c>
      <c r="T5" s="113" t="s">
        <v>70</v>
      </c>
      <c r="U5" s="114" t="s">
        <v>84</v>
      </c>
      <c r="V5" s="113" t="s">
        <v>70</v>
      </c>
      <c r="W5" s="114" t="s">
        <v>84</v>
      </c>
      <c r="X5" s="113" t="s">
        <v>70</v>
      </c>
      <c r="Y5" s="114" t="s">
        <v>84</v>
      </c>
      <c r="Z5" s="113" t="s">
        <v>70</v>
      </c>
      <c r="AA5" s="114" t="s">
        <v>84</v>
      </c>
      <c r="AB5" s="113" t="s">
        <v>70</v>
      </c>
      <c r="AC5" s="114" t="s">
        <v>84</v>
      </c>
      <c r="AD5" s="113" t="s">
        <v>70</v>
      </c>
      <c r="AE5" s="114" t="s">
        <v>84</v>
      </c>
      <c r="AF5" s="113" t="s">
        <v>70</v>
      </c>
    </row>
    <row r="6" spans="1:32" ht="12.75">
      <c r="A6" s="90" t="s">
        <v>52</v>
      </c>
      <c r="B6" s="90">
        <v>0.5</v>
      </c>
      <c r="C6" s="115">
        <f>IF(ISBLANK('BİNA ve TES. BİLG.'!$E5),"",'BİNA ve TES. BİLG.'!$E5)</f>
      </c>
      <c r="D6" s="114">
        <f>IF(ISBLANK('BİNA ve TES. BİLG.'!E5),"",PRODUCT($B6,C6))</f>
      </c>
      <c r="E6" s="115">
        <f>IF(ISBLANK('BİNA ve TES. BİLG.'!$E6),"",'BİNA ve TES. BİLG.'!$E6)</f>
        <v>1</v>
      </c>
      <c r="F6" s="114">
        <f>IF(ISBLANK('BİNA ve TES. BİLG.'!$E6),"",PRODUCT($B6,E6))</f>
        <v>0.5</v>
      </c>
      <c r="G6" s="115">
        <f>IF(ISBLANK('BİNA ve TES. BİLG.'!$E7),"",'BİNA ve TES. BİLG.'!$E7)</f>
        <v>1</v>
      </c>
      <c r="H6" s="114">
        <f>IF(ISBLANK('BİNA ve TES. BİLG.'!$E7),"",PRODUCT($B6,G6))</f>
        <v>0.5</v>
      </c>
      <c r="I6" s="115">
        <f>IF(ISBLANK('BİNA ve TES. BİLG.'!$E8),"",'BİNA ve TES. BİLG.'!$E8)</f>
      </c>
      <c r="J6" s="114">
        <f>IF(ISBLANK('BİNA ve TES. BİLG.'!$E8),"",PRODUCT($B6,I6))</f>
      </c>
      <c r="K6" s="115">
        <f>IF(ISBLANK('BİNA ve TES. BİLG.'!$E9),"",'BİNA ve TES. BİLG.'!$E9)</f>
      </c>
      <c r="L6" s="114">
        <f>IF(ISBLANK('BİNA ve TES. BİLG.'!$E9),"",PRODUCT($B6,K6))</f>
      </c>
      <c r="M6" s="115">
        <f>IF(ISBLANK('BİNA ve TES. BİLG.'!$E10),"",'BİNA ve TES. BİLG.'!$E10)</f>
        <v>1</v>
      </c>
      <c r="N6" s="114">
        <f>IF(ISBLANK('BİNA ve TES. BİLG.'!$E10),"",PRODUCT($B6,M6))</f>
        <v>0.5</v>
      </c>
      <c r="O6" s="115">
        <f>IF(ISBLANK('BİNA ve TES. BİLG.'!$E11),"",'BİNA ve TES. BİLG.'!$E11)</f>
        <v>1</v>
      </c>
      <c r="P6" s="114">
        <f>IF(ISBLANK('BİNA ve TES. BİLG.'!$E11),"",PRODUCT($B6,O6))</f>
        <v>0.5</v>
      </c>
      <c r="Q6" s="115">
        <f>IF(ISBLANK('BİNA ve TES. BİLG.'!$E12),"",'BİNA ve TES. BİLG.'!$E12)</f>
      </c>
      <c r="R6" s="114">
        <f>IF(ISBLANK('BİNA ve TES. BİLG.'!$E12),"",PRODUCT($B6,Q6))</f>
      </c>
      <c r="S6" s="115">
        <f>IF(ISBLANK('BİNA ve TES. BİLG.'!$E13),"",'BİNA ve TES. BİLG.'!$E13)</f>
        <v>1</v>
      </c>
      <c r="T6" s="114">
        <f>IF(ISBLANK('BİNA ve TES. BİLG.'!$E13),"",PRODUCT($B6,S6))</f>
        <v>0.5</v>
      </c>
      <c r="U6" s="115">
        <f>IF(ISBLANK('BİNA ve TES. BİLG.'!$E14),"",'BİNA ve TES. BİLG.'!$E14)</f>
        <v>1</v>
      </c>
      <c r="V6" s="114">
        <f>IF(ISBLANK('BİNA ve TES. BİLG.'!$E14),"",PRODUCT($B6,U6))</f>
        <v>0.5</v>
      </c>
      <c r="W6" s="115">
        <f>IF(ISBLANK('BİNA ve TES. BİLG.'!$E15),"",'BİNA ve TES. BİLG.'!$E15)</f>
        <v>1</v>
      </c>
      <c r="X6" s="114">
        <f>IF(ISBLANK('BİNA ve TES. BİLG.'!$E15),"",PRODUCT($B6,W6))</f>
        <v>0.5</v>
      </c>
      <c r="Y6" s="115">
        <f>IF(ISBLANK('BİNA ve TES. BİLG.'!$E16),"",'BİNA ve TES. BİLG.'!$E16)</f>
      </c>
      <c r="Z6" s="114">
        <f>IF(ISBLANK('BİNA ve TES. BİLG.'!$E16),"",PRODUCT($B6,Y6))</f>
      </c>
      <c r="AA6" s="115">
        <f>IF(ISBLANK('BİNA ve TES. BİLG.'!$E17),"",'BİNA ve TES. BİLG.'!$E17)</f>
        <v>1</v>
      </c>
      <c r="AB6" s="114">
        <f>IF(ISBLANK('BİNA ve TES. BİLG.'!$E17),"",PRODUCT($B6,AA6))</f>
        <v>0.5</v>
      </c>
      <c r="AC6" s="115">
        <f>IF(ISBLANK('BİNA ve TES. BİLG.'!$E18),"",'BİNA ve TES. BİLG.'!$E18)</f>
        <v>1</v>
      </c>
      <c r="AD6" s="114">
        <f>IF(ISBLANK('BİNA ve TES. BİLG.'!$E18),"",PRODUCT($B6,AC6))</f>
        <v>0.5</v>
      </c>
      <c r="AE6" s="115">
        <f>IF(ISBLANK('BİNA ve TES. BİLG.'!$E19),"",'BİNA ve TES. BİLG.'!$E19)</f>
      </c>
      <c r="AF6" s="114">
        <f>IF(ISBLANK('BİNA ve TES. BİLG.'!$E19),"",PRODUCT($B6,AE6))</f>
      </c>
    </row>
    <row r="7" spans="1:32" ht="12.75">
      <c r="A7" s="83" t="s">
        <v>94</v>
      </c>
      <c r="B7" s="83">
        <v>0.4</v>
      </c>
      <c r="C7" s="115">
        <f>IF(ISBLANK('BİNA ve TES. BİLG.'!$F5),"",'BİNA ve TES. BİLG.'!$F5)</f>
        <v>5</v>
      </c>
      <c r="D7" s="114">
        <f>IF(ISBLANK('BİNA ve TES. BİLG.'!F5),"",PRODUCT($B7,C7))</f>
        <v>2</v>
      </c>
      <c r="E7" s="115">
        <f>IF(ISBLANK('BİNA ve TES. BİLG.'!$F6),"",'BİNA ve TES. BİLG.'!$F6)</f>
        <v>5</v>
      </c>
      <c r="F7" s="114">
        <f>IF(ISBLANK('BİNA ve TES. BİLG.'!$F6),"",PRODUCT($B7,E7))</f>
        <v>2</v>
      </c>
      <c r="G7" s="115">
        <f>IF(ISBLANK('BİNA ve TES. BİLG.'!$F7),"",'BİNA ve TES. BİLG.'!$F7)</f>
        <v>1</v>
      </c>
      <c r="H7" s="114">
        <f>IF(ISBLANK('BİNA ve TES. BİLG.'!$F7),"",PRODUCT($B7,G7))</f>
        <v>0.4</v>
      </c>
      <c r="I7" s="115">
        <f>IF(ISBLANK('BİNA ve TES. BİLG.'!$F8),"",'BİNA ve TES. BİLG.'!$F8)</f>
      </c>
      <c r="J7" s="114">
        <f>IF(ISBLANK('BİNA ve TES. BİLG.'!$F8),"",PRODUCT($B7,I7))</f>
      </c>
      <c r="K7" s="115">
        <f>IF(ISBLANK('BİNA ve TES. BİLG.'!$F9),"",'BİNA ve TES. BİLG.'!$F9)</f>
        <v>1</v>
      </c>
      <c r="L7" s="114">
        <f>IF(ISBLANK('BİNA ve TES. BİLG.'!$F9),"",PRODUCT($B7,K7))</f>
        <v>0.4</v>
      </c>
      <c r="M7" s="115">
        <f>IF(ISBLANK('BİNA ve TES. BİLG.'!$F10),"",'BİNA ve TES. BİLG.'!$F10)</f>
      </c>
      <c r="N7" s="114">
        <f>IF(ISBLANK('BİNA ve TES. BİLG.'!$F10),"",PRODUCT($B7,M7))</f>
      </c>
      <c r="O7" s="115">
        <f>IF(ISBLANK('BİNA ve TES. BİLG.'!$F11),"",'BİNA ve TES. BİLG.'!$F11)</f>
      </c>
      <c r="P7" s="114">
        <f>IF(ISBLANK('BİNA ve TES. BİLG.'!$F11),"",PRODUCT($B7,O7))</f>
      </c>
      <c r="Q7" s="115">
        <f>IF(ISBLANK('BİNA ve TES. BİLG.'!$F12),"",'BİNA ve TES. BİLG.'!$F12)</f>
      </c>
      <c r="R7" s="114">
        <f>IF(ISBLANK('BİNA ve TES. BİLG.'!$F12),"",PRODUCT($B7,Q7))</f>
      </c>
      <c r="S7" s="115">
        <f>IF(ISBLANK('BİNA ve TES. BİLG.'!$F13),"",'BİNA ve TES. BİLG.'!$F13)</f>
        <v>1</v>
      </c>
      <c r="T7" s="114">
        <f>IF(ISBLANK('BİNA ve TES. BİLG.'!$F13),"",PRODUCT($B7,S7))</f>
        <v>0.4</v>
      </c>
      <c r="U7" s="115">
        <f>IF(ISBLANK('BİNA ve TES. BİLG.'!$F14),"",'BİNA ve TES. BİLG.'!$F14)</f>
      </c>
      <c r="V7" s="114">
        <f>IF(ISBLANK('BİNA ve TES. BİLG.'!$F14),"",PRODUCT($B7,U7))</f>
      </c>
      <c r="W7" s="115">
        <f>IF(ISBLANK('BİNA ve TES. BİLG.'!$F15),"",'BİNA ve TES. BİLG.'!$F15)</f>
      </c>
      <c r="X7" s="114">
        <f>IF(ISBLANK('BİNA ve TES. BİLG.'!$F15),"",PRODUCT($B7,W7))</f>
      </c>
      <c r="Y7" s="115">
        <f>IF(ISBLANK('BİNA ve TES. BİLG.'!$F16),"",'BİNA ve TES. BİLG.'!$F16)</f>
        <v>3</v>
      </c>
      <c r="Z7" s="114">
        <f>IF(ISBLANK('BİNA ve TES. BİLG.'!$F16),"",PRODUCT($B7,Y7))</f>
        <v>1.2000000000000002</v>
      </c>
      <c r="AA7" s="115">
        <f>IF(ISBLANK('BİNA ve TES. BİLG.'!$F17),"",'BİNA ve TES. BİLG.'!$F17)</f>
        <v>2</v>
      </c>
      <c r="AB7" s="114">
        <f>IF(ISBLANK('BİNA ve TES. BİLG.'!$F17),"",PRODUCT($B7,AA7))</f>
        <v>0.8</v>
      </c>
      <c r="AC7" s="115">
        <f>IF(ISBLANK('BİNA ve TES. BİLG.'!$F18),"",'BİNA ve TES. BİLG.'!$F18)</f>
        <v>5</v>
      </c>
      <c r="AD7" s="114">
        <f>IF(ISBLANK('BİNA ve TES. BİLG.'!$F18),"",PRODUCT($B7,AC7))</f>
        <v>2</v>
      </c>
      <c r="AE7" s="115">
        <f>IF(ISBLANK('BİNA ve TES. BİLG.'!$F19),"",'BİNA ve TES. BİLG.'!$F19)</f>
        <v>2</v>
      </c>
      <c r="AF7" s="114">
        <f>IF(ISBLANK('BİNA ve TES. BİLG.'!$F19),"",PRODUCT($B7,AE7))</f>
        <v>0.8</v>
      </c>
    </row>
    <row r="8" spans="1:32" ht="12.75">
      <c r="A8" s="83" t="s">
        <v>95</v>
      </c>
      <c r="B8" s="83">
        <v>0.3</v>
      </c>
      <c r="C8" s="115">
        <f>IF(ISBLANK('BİNA ve TES. BİLG.'!$G5),"",'BİNA ve TES. BİLG.'!$G5)</f>
      </c>
      <c r="D8" s="114">
        <f>IF(ISBLANK('BİNA ve TES. BİLG.'!G5),"",PRODUCT($B8,C8))</f>
      </c>
      <c r="E8" s="115">
        <f>IF(ISBLANK('BİNA ve TES. BİLG.'!$G6),"",'BİNA ve TES. BİLG.'!$G6)</f>
      </c>
      <c r="F8" s="114">
        <f>IF(ISBLANK('BİNA ve TES. BİLG.'!$G6),"",PRODUCT($B8,E8))</f>
      </c>
      <c r="G8" s="115">
        <f>IF(ISBLANK('BİNA ve TES. BİLG.'!$G7),"",'BİNA ve TES. BİLG.'!$G7)</f>
        <v>2</v>
      </c>
      <c r="H8" s="114">
        <f>IF(ISBLANK('BİNA ve TES. BİLG.'!$G7),"",PRODUCT($B8,G8))</f>
        <v>0.6</v>
      </c>
      <c r="I8" s="115">
        <f>IF(ISBLANK('BİNA ve TES. BİLG.'!$G8),"",'BİNA ve TES. BİLG.'!$G8)</f>
      </c>
      <c r="J8" s="114">
        <f>IF(ISBLANK('BİNA ve TES. BİLG.'!$G8),"",PRODUCT($B8,I8))</f>
      </c>
      <c r="K8" s="115">
        <f>IF(ISBLANK('BİNA ve TES. BİLG.'!$G9),"",'BİNA ve TES. BİLG.'!$G9)</f>
      </c>
      <c r="L8" s="114">
        <f>IF(ISBLANK('BİNA ve TES. BİLG.'!$G9),"",PRODUCT($B8,K8))</f>
      </c>
      <c r="M8" s="115">
        <f>IF(ISBLANK('BİNA ve TES. BİLG.'!$G10),"",'BİNA ve TES. BİLG.'!$G10)</f>
      </c>
      <c r="N8" s="114">
        <f>IF(ISBLANK('BİNA ve TES. BİLG.'!$G10),"",PRODUCT($B8,M8))</f>
      </c>
      <c r="O8" s="115">
        <f>IF(ISBLANK('BİNA ve TES. BİLG.'!$G11),"",'BİNA ve TES. BİLG.'!$G11)</f>
      </c>
      <c r="P8" s="114">
        <f>IF(ISBLANK('BİNA ve TES. BİLG.'!$G11),"",PRODUCT($B8,O8))</f>
      </c>
      <c r="Q8" s="115">
        <f>IF(ISBLANK('BİNA ve TES. BİLG.'!$G12),"",'BİNA ve TES. BİLG.'!$G12)</f>
      </c>
      <c r="R8" s="114">
        <f>IF(ISBLANK('BİNA ve TES. BİLG.'!$G12),"",PRODUCT($B8,Q8))</f>
      </c>
      <c r="S8" s="115">
        <f>IF(ISBLANK('BİNA ve TES. BİLG.'!$G13),"",'BİNA ve TES. BİLG.'!$G13)</f>
      </c>
      <c r="T8" s="114">
        <f>IF(ISBLANK('BİNA ve TES. BİLG.'!$G13),"",PRODUCT($B8,S8))</f>
      </c>
      <c r="U8" s="115">
        <f>IF(ISBLANK('BİNA ve TES. BİLG.'!$G14),"",'BİNA ve TES. BİLG.'!$G14)</f>
      </c>
      <c r="V8" s="114">
        <f>IF(ISBLANK('BİNA ve TES. BİLG.'!$G14),"",PRODUCT($B8,U8))</f>
      </c>
      <c r="W8" s="115">
        <f>IF(ISBLANK('BİNA ve TES. BİLG.'!$G15),"",'BİNA ve TES. BİLG.'!$G15)</f>
      </c>
      <c r="X8" s="114">
        <f>IF(ISBLANK('BİNA ve TES. BİLG.'!$G15),"",PRODUCT($B8,W8))</f>
      </c>
      <c r="Y8" s="115">
        <f>IF(ISBLANK('BİNA ve TES. BİLG.'!$G16),"",'BİNA ve TES. BİLG.'!$G16)</f>
      </c>
      <c r="Z8" s="114">
        <f>IF(ISBLANK('BİNA ve TES. BİLG.'!$G16),"",PRODUCT($B8,Y8))</f>
      </c>
      <c r="AA8" s="115">
        <f>IF(ISBLANK('BİNA ve TES. BİLG.'!$G17),"",'BİNA ve TES. BİLG.'!$G17)</f>
      </c>
      <c r="AB8" s="114">
        <f>IF(ISBLANK('BİNA ve TES. BİLG.'!$G17),"",PRODUCT($B8,AA8))</f>
      </c>
      <c r="AC8" s="115">
        <f>IF(ISBLANK('BİNA ve TES. BİLG.'!$G18),"",'BİNA ve TES. BİLG.'!$G18)</f>
      </c>
      <c r="AD8" s="114">
        <f>IF(ISBLANK('BİNA ve TES. BİLG.'!$G18),"",PRODUCT($B8,AC8))</f>
      </c>
      <c r="AE8" s="115">
        <f>IF(ISBLANK('BİNA ve TES. BİLG.'!$G19),"",'BİNA ve TES. BİLG.'!$G19)</f>
      </c>
      <c r="AF8" s="114">
        <f>IF(ISBLANK('BİNA ve TES. BİLG.'!$G19),"",PRODUCT($B8,AE8))</f>
      </c>
    </row>
    <row r="9" spans="1:32" ht="12.75">
      <c r="A9" s="83" t="s">
        <v>96</v>
      </c>
      <c r="B9" s="83">
        <v>1.5</v>
      </c>
      <c r="C9" s="115">
        <f>IF(ISBLANK('BİNA ve TES. BİLG.'!$H5),"",'BİNA ve TES. BİLG.'!$H5)</f>
      </c>
      <c r="D9" s="114">
        <f>IF(ISBLANK('BİNA ve TES. BİLG.'!H5),"",PRODUCT($B9,C9))</f>
      </c>
      <c r="E9" s="115">
        <f>IF(ISBLANK('BİNA ve TES. BİLG.'!$H6),"",'BİNA ve TES. BİLG.'!$H6)</f>
      </c>
      <c r="F9" s="114">
        <f>IF(ISBLANK('BİNA ve TES. BİLG.'!$H6),"",PRODUCT($B9,E9))</f>
      </c>
      <c r="G9" s="115">
        <f>IF(ISBLANK('BİNA ve TES. BİLG.'!$H7),"",'BİNA ve TES. BİLG.'!$H7)</f>
      </c>
      <c r="H9" s="114">
        <f>IF(ISBLANK('BİNA ve TES. BİLG.'!$H7),"",PRODUCT($B9,G9))</f>
      </c>
      <c r="I9" s="115">
        <f>IF(ISBLANK('BİNA ve TES. BİLG.'!$H8),"",'BİNA ve TES. BİLG.'!$H8)</f>
      </c>
      <c r="J9" s="114">
        <f>IF(ISBLANK('BİNA ve TES. BİLG.'!$H8),"",PRODUCT($B9,I9))</f>
      </c>
      <c r="K9" s="115">
        <f>IF(ISBLANK('BİNA ve TES. BİLG.'!$H9),"",'BİNA ve TES. BİLG.'!$H9)</f>
      </c>
      <c r="L9" s="114">
        <f>IF(ISBLANK('BİNA ve TES. BİLG.'!$H9),"",PRODUCT($B9,K9))</f>
      </c>
      <c r="M9" s="115">
        <f>IF(ISBLANK('BİNA ve TES. BİLG.'!$H10),"",'BİNA ve TES. BİLG.'!$H10)</f>
      </c>
      <c r="N9" s="114">
        <f>IF(ISBLANK('BİNA ve TES. BİLG.'!$H10),"",PRODUCT($B9,M9))</f>
      </c>
      <c r="O9" s="115">
        <f>IF(ISBLANK('BİNA ve TES. BİLG.'!$H11),"",'BİNA ve TES. BİLG.'!$H11)</f>
      </c>
      <c r="P9" s="114">
        <f>IF(ISBLANK('BİNA ve TES. BİLG.'!$H11),"",PRODUCT($B9,O9))</f>
      </c>
      <c r="Q9" s="115">
        <f>IF(ISBLANK('BİNA ve TES. BİLG.'!$H12),"",'BİNA ve TES. BİLG.'!$H12)</f>
      </c>
      <c r="R9" s="114">
        <f>IF(ISBLANK('BİNA ve TES. BİLG.'!$H12),"",PRODUCT($B9,Q9))</f>
      </c>
      <c r="S9" s="115">
        <f>IF(ISBLANK('BİNA ve TES. BİLG.'!$H13),"",'BİNA ve TES. BİLG.'!$H13)</f>
      </c>
      <c r="T9" s="114">
        <f>IF(ISBLANK('BİNA ve TES. BİLG.'!$H13),"",PRODUCT($B9,S9))</f>
      </c>
      <c r="U9" s="115">
        <f>IF(ISBLANK('BİNA ve TES. BİLG.'!$H14),"",'BİNA ve TES. BİLG.'!$H14)</f>
      </c>
      <c r="V9" s="114">
        <f>IF(ISBLANK('BİNA ve TES. BİLG.'!$H14),"",PRODUCT($B9,U9))</f>
      </c>
      <c r="W9" s="115">
        <f>IF(ISBLANK('BİNA ve TES. BİLG.'!$H15),"",'BİNA ve TES. BİLG.'!$H15)</f>
      </c>
      <c r="X9" s="114">
        <f>IF(ISBLANK('BİNA ve TES. BİLG.'!$H15),"",PRODUCT($B9,W9))</f>
      </c>
      <c r="Y9" s="115">
        <f>IF(ISBLANK('BİNA ve TES. BİLG.'!$H16),"",'BİNA ve TES. BİLG.'!$H16)</f>
      </c>
      <c r="Z9" s="114">
        <f>IF(ISBLANK('BİNA ve TES. BİLG.'!$H16),"",PRODUCT($B9,Y9))</f>
      </c>
      <c r="AA9" s="115">
        <f>IF(ISBLANK('BİNA ve TES. BİLG.'!$H17),"",'BİNA ve TES. BİLG.'!$H17)</f>
      </c>
      <c r="AB9" s="114">
        <f>IF(ISBLANK('BİNA ve TES. BİLG.'!$H17),"",PRODUCT($B9,AA9))</f>
      </c>
      <c r="AC9" s="115">
        <f>IF(ISBLANK('BİNA ve TES. BİLG.'!$H18),"",'BİNA ve TES. BİLG.'!$H18)</f>
      </c>
      <c r="AD9" s="114">
        <f>IF(ISBLANK('BİNA ve TES. BİLG.'!$H18),"",PRODUCT($B9,AC9))</f>
      </c>
      <c r="AE9" s="115">
        <f>IF(ISBLANK('BİNA ve TES. BİLG.'!$H19),"",'BİNA ve TES. BİLG.'!$H19)</f>
      </c>
      <c r="AF9" s="114">
        <f>IF(ISBLANK('BİNA ve TES. BİLG.'!$H19),"",PRODUCT($B9,AE9))</f>
      </c>
    </row>
    <row r="10" spans="1:32" ht="12.75">
      <c r="A10" s="83" t="s">
        <v>97</v>
      </c>
      <c r="B10" s="83">
        <v>0.7</v>
      </c>
      <c r="C10" s="115">
        <f>IF(ISBLANK('BİNA ve TES. BİLG.'!$I5),"",'BİNA ve TES. BİLG.'!$I5)</f>
      </c>
      <c r="D10" s="114">
        <f>IF(ISBLANK('BİNA ve TES. BİLG.'!I5),"",PRODUCT($B10,C10))</f>
      </c>
      <c r="E10" s="115">
        <f>IF(ISBLANK('BİNA ve TES. BİLG.'!$I6),"",'BİNA ve TES. BİLG.'!$I6)</f>
      </c>
      <c r="F10" s="114">
        <f>IF(ISBLANK('BİNA ve TES. BİLG.'!$I6),"",PRODUCT($B10,E10))</f>
      </c>
      <c r="G10" s="115">
        <f>IF(ISBLANK('BİNA ve TES. BİLG.'!$I7),"",'BİNA ve TES. BİLG.'!$I7)</f>
      </c>
      <c r="H10" s="114">
        <f>IF(ISBLANK('BİNA ve TES. BİLG.'!$I7),"",PRODUCT($B10,G10))</f>
      </c>
      <c r="I10" s="115">
        <f>IF(ISBLANK('BİNA ve TES. BİLG.'!$I8),"",'BİNA ve TES. BİLG.'!$I8)</f>
      </c>
      <c r="J10" s="114">
        <f>IF(ISBLANK('BİNA ve TES. BİLG.'!$I8),"",PRODUCT($B10,I10))</f>
      </c>
      <c r="K10" s="115">
        <f>IF(ISBLANK('BİNA ve TES. BİLG.'!$I9),"",'BİNA ve TES. BİLG.'!$I9)</f>
      </c>
      <c r="L10" s="114">
        <f>IF(ISBLANK('BİNA ve TES. BİLG.'!$I9),"",PRODUCT($B10,K10))</f>
      </c>
      <c r="M10" s="115">
        <f>IF(ISBLANK('BİNA ve TES. BİLG.'!$I10),"",'BİNA ve TES. BİLG.'!$I10)</f>
      </c>
      <c r="N10" s="114">
        <f>IF(ISBLANK('BİNA ve TES. BİLG.'!$I10),"",PRODUCT($B10,M10))</f>
      </c>
      <c r="O10" s="115">
        <f>IF(ISBLANK('BİNA ve TES. BİLG.'!$I11),"",'BİNA ve TES. BİLG.'!$I11)</f>
      </c>
      <c r="P10" s="114">
        <f>IF(ISBLANK('BİNA ve TES. BİLG.'!$I11),"",PRODUCT($B10,O10))</f>
      </c>
      <c r="Q10" s="115">
        <f>IF(ISBLANK('BİNA ve TES. BİLG.'!$I12),"",'BİNA ve TES. BİLG.'!$I12)</f>
      </c>
      <c r="R10" s="114">
        <f>IF(ISBLANK('BİNA ve TES. BİLG.'!$I12),"",PRODUCT($B10,Q10))</f>
      </c>
      <c r="S10" s="115">
        <f>IF(ISBLANK('BİNA ve TES. BİLG.'!$I13),"",'BİNA ve TES. BİLG.'!$I13)</f>
      </c>
      <c r="T10" s="114">
        <f>IF(ISBLANK('BİNA ve TES. BİLG.'!$I13),"",PRODUCT($B10,S10))</f>
      </c>
      <c r="U10" s="115">
        <f>IF(ISBLANK('BİNA ve TES. BİLG.'!$I14),"",'BİNA ve TES. BİLG.'!$I14)</f>
      </c>
      <c r="V10" s="114">
        <f>IF(ISBLANK('BİNA ve TES. BİLG.'!$I14),"",PRODUCT($B10,U10))</f>
      </c>
      <c r="W10" s="115">
        <f>IF(ISBLANK('BİNA ve TES. BİLG.'!$I15),"",'BİNA ve TES. BİLG.'!$I15)</f>
      </c>
      <c r="X10" s="114">
        <f>IF(ISBLANK('BİNA ve TES. BİLG.'!$I15),"",PRODUCT($B10,W10))</f>
      </c>
      <c r="Y10" s="115">
        <f>IF(ISBLANK('BİNA ve TES. BİLG.'!$I16),"",'BİNA ve TES. BİLG.'!$I16)</f>
      </c>
      <c r="Z10" s="114">
        <f>IF(ISBLANK('BİNA ve TES. BİLG.'!$I16),"",PRODUCT($B10,Y10))</f>
      </c>
      <c r="AA10" s="115">
        <f>IF(ISBLANK('BİNA ve TES. BİLG.'!$I17),"",'BİNA ve TES. BİLG.'!$I17)</f>
      </c>
      <c r="AB10" s="114">
        <f>IF(ISBLANK('BİNA ve TES. BİLG.'!$I17),"",PRODUCT($B10,AA10))</f>
      </c>
      <c r="AC10" s="115">
        <f>IF(ISBLANK('BİNA ve TES. BİLG.'!$I18),"",'BİNA ve TES. BİLG.'!$I18)</f>
      </c>
      <c r="AD10" s="114">
        <f>IF(ISBLANK('BİNA ve TES. BİLG.'!$I18),"",PRODUCT($B10,AC10))</f>
      </c>
      <c r="AE10" s="115">
        <f>IF(ISBLANK('BİNA ve TES. BİLG.'!$I19),"",'BİNA ve TES. BİLG.'!$I19)</f>
      </c>
      <c r="AF10" s="114">
        <f>IF(ISBLANK('BİNA ve TES. BİLG.'!$I19),"",PRODUCT($B10,AE10))</f>
      </c>
    </row>
    <row r="11" spans="1:32" ht="12.75">
      <c r="A11" s="83" t="s">
        <v>75</v>
      </c>
      <c r="B11" s="83">
        <v>0</v>
      </c>
      <c r="C11" s="115">
        <f>IF(ISBLANK('BİNA ve TES. BİLG.'!$J5),"",'BİNA ve TES. BİLG.'!$J5)</f>
      </c>
      <c r="D11" s="114">
        <f>IF(ISBLANK('BİNA ve TES. BİLG.'!J5),"",PRODUCT($B11,C11))</f>
      </c>
      <c r="E11" s="115">
        <f>IF(ISBLANK('BİNA ve TES. BİLG.'!$J6),"",'BİNA ve TES. BİLG.'!$J6)</f>
      </c>
      <c r="F11" s="114">
        <f>IF(ISBLANK('BİNA ve TES. BİLG.'!$J6),"",PRODUCT($B11,E11))</f>
      </c>
      <c r="G11" s="115">
        <f>IF(ISBLANK('BİNA ve TES. BİLG.'!$J7),"",'BİNA ve TES. BİLG.'!$J7)</f>
        <v>1</v>
      </c>
      <c r="H11" s="114">
        <f>IF(ISBLANK('BİNA ve TES. BİLG.'!$J7),"",PRODUCT($B11,G11))</f>
        <v>0</v>
      </c>
      <c r="I11" s="115">
        <f>IF(ISBLANK('BİNA ve TES. BİLG.'!$J8),"",'BİNA ve TES. BİLG.'!$J8)</f>
        <v>1</v>
      </c>
      <c r="J11" s="114">
        <f>IF(ISBLANK('BİNA ve TES. BİLG.'!$J8),"",PRODUCT($B11,I11))</f>
        <v>0</v>
      </c>
      <c r="K11" s="115">
        <f>IF(ISBLANK('BİNA ve TES. BİLG.'!$J9),"",'BİNA ve TES. BİLG.'!$J9)</f>
        <v>1</v>
      </c>
      <c r="L11" s="114">
        <f>IF(ISBLANK('BİNA ve TES. BİLG.'!$J9),"",PRODUCT($B11,K11))</f>
        <v>0</v>
      </c>
      <c r="M11" s="115">
        <f>IF(ISBLANK('BİNA ve TES. BİLG.'!$J10),"",'BİNA ve TES. BİLG.'!$J10)</f>
        <v>1</v>
      </c>
      <c r="N11" s="114">
        <f>IF(ISBLANK('BİNA ve TES. BİLG.'!$J10),"",PRODUCT($B11,M11))</f>
        <v>0</v>
      </c>
      <c r="O11" s="115">
        <f>IF(ISBLANK('BİNA ve TES. BİLG.'!$J11),"",'BİNA ve TES. BİLG.'!$J11)</f>
        <v>1</v>
      </c>
      <c r="P11" s="114">
        <f>IF(ISBLANK('BİNA ve TES. BİLG.'!$J11),"",PRODUCT($B11,O11))</f>
        <v>0</v>
      </c>
      <c r="Q11" s="115">
        <f>IF(ISBLANK('BİNA ve TES. BİLG.'!$J12),"",'BİNA ve TES. BİLG.'!$J12)</f>
        <v>1</v>
      </c>
      <c r="R11" s="114">
        <f>IF(ISBLANK('BİNA ve TES. BİLG.'!$J12),"",PRODUCT($B11,Q11))</f>
        <v>0</v>
      </c>
      <c r="S11" s="115">
        <f>IF(ISBLANK('BİNA ve TES. BİLG.'!$J13),"",'BİNA ve TES. BİLG.'!$J13)</f>
      </c>
      <c r="T11" s="114">
        <f>IF(ISBLANK('BİNA ve TES. BİLG.'!$J13),"",PRODUCT($B11,S11))</f>
      </c>
      <c r="U11" s="115">
        <f>IF(ISBLANK('BİNA ve TES. BİLG.'!$J14),"",'BİNA ve TES. BİLG.'!$J14)</f>
      </c>
      <c r="V11" s="114">
        <f>IF(ISBLANK('BİNA ve TES. BİLG.'!$J14),"",PRODUCT($B11,U11))</f>
      </c>
      <c r="W11" s="115">
        <f>IF(ISBLANK('BİNA ve TES. BİLG.'!$J15),"",'BİNA ve TES. BİLG.'!$J15)</f>
      </c>
      <c r="X11" s="114">
        <f>IF(ISBLANK('BİNA ve TES. BİLG.'!$J15),"",PRODUCT($B11,W11))</f>
      </c>
      <c r="Y11" s="115">
        <f>IF(ISBLANK('BİNA ve TES. BİLG.'!$J16),"",'BİNA ve TES. BİLG.'!$J16)</f>
      </c>
      <c r="Z11" s="114">
        <f>IF(ISBLANK('BİNA ve TES. BİLG.'!$J16),"",PRODUCT($B11,Y11))</f>
      </c>
      <c r="AA11" s="115">
        <f>IF(ISBLANK('BİNA ve TES. BİLG.'!$J17),"",'BİNA ve TES. BİLG.'!$J17)</f>
        <v>1</v>
      </c>
      <c r="AB11" s="114">
        <f>IF(ISBLANK('BİNA ve TES. BİLG.'!$J17),"",PRODUCT($B11,AA11))</f>
        <v>0</v>
      </c>
      <c r="AC11" s="115">
        <f>IF(ISBLANK('BİNA ve TES. BİLG.'!$J18),"",'BİNA ve TES. BİLG.'!$J18)</f>
      </c>
      <c r="AD11" s="114">
        <f>IF(ISBLANK('BİNA ve TES. BİLG.'!$J18),"",PRODUCT($B11,AC11))</f>
      </c>
      <c r="AE11" s="115">
        <f>IF(ISBLANK('BİNA ve TES. BİLG.'!$J19),"",'BİNA ve TES. BİLG.'!$J19)</f>
      </c>
      <c r="AF11" s="114">
        <f>IF(ISBLANK('BİNA ve TES. BİLG.'!$J19),"",PRODUCT($B11,AE11))</f>
      </c>
    </row>
    <row r="12" spans="1:32" ht="12.75">
      <c r="A12" s="83" t="s">
        <v>76</v>
      </c>
      <c r="B12" s="83">
        <v>1.3</v>
      </c>
      <c r="C12" s="115">
        <f>IF(ISBLANK('BİNA ve TES. BİLG.'!$K5),"",'BİNA ve TES. BİLG.'!$K5)</f>
      </c>
      <c r="D12" s="114">
        <f>IF(ISBLANK('BİNA ve TES. BİLG.'!K5),"",PRODUCT($B12,C12))</f>
      </c>
      <c r="E12" s="115">
        <f>IF(ISBLANK('BİNA ve TES. BİLG.'!$K6),"",'BİNA ve TES. BİLG.'!$K6)</f>
        <v>1</v>
      </c>
      <c r="F12" s="114">
        <f>IF(ISBLANK('BİNA ve TES. BİLG.'!$K6),"",PRODUCT($B12,E12))</f>
        <v>1.3</v>
      </c>
      <c r="G12" s="115">
        <f>IF(ISBLANK('BİNA ve TES. BİLG.'!$K7),"",'BİNA ve TES. BİLG.'!$K7)</f>
      </c>
      <c r="H12" s="114">
        <f>IF(ISBLANK('BİNA ve TES. BİLG.'!$K7),"",PRODUCT($B12,G12))</f>
      </c>
      <c r="I12" s="115">
        <f>IF(ISBLANK('BİNA ve TES. BİLG.'!$K8),"",'BİNA ve TES. BİLG.'!$K8)</f>
      </c>
      <c r="J12" s="114">
        <f>IF(ISBLANK('BİNA ve TES. BİLG.'!$K8),"",PRODUCT($B12,I12))</f>
      </c>
      <c r="K12" s="115">
        <f>IF(ISBLANK('BİNA ve TES. BİLG.'!$K9),"",'BİNA ve TES. BİLG.'!$K9)</f>
      </c>
      <c r="L12" s="114">
        <f>IF(ISBLANK('BİNA ve TES. BİLG.'!$K9),"",PRODUCT($B12,K12))</f>
      </c>
      <c r="M12" s="115">
        <f>IF(ISBLANK('BİNA ve TES. BİLG.'!$K10),"",'BİNA ve TES. BİLG.'!$K10)</f>
      </c>
      <c r="N12" s="114">
        <f>IF(ISBLANK('BİNA ve TES. BİLG.'!$K10),"",PRODUCT($B12,M12))</f>
      </c>
      <c r="O12" s="115">
        <f>IF(ISBLANK('BİNA ve TES. BİLG.'!$K11),"",'BİNA ve TES. BİLG.'!$K11)</f>
      </c>
      <c r="P12" s="114">
        <f>IF(ISBLANK('BİNA ve TES. BİLG.'!$K11),"",PRODUCT($B12,O12))</f>
      </c>
      <c r="Q12" s="115">
        <f>IF(ISBLANK('BİNA ve TES. BİLG.'!$K12),"",'BİNA ve TES. BİLG.'!$K12)</f>
      </c>
      <c r="R12" s="114">
        <f>IF(ISBLANK('BİNA ve TES. BİLG.'!$K12),"",PRODUCT($B12,Q12))</f>
      </c>
      <c r="S12" s="115">
        <f>IF(ISBLANK('BİNA ve TES. BİLG.'!$K13),"",'BİNA ve TES. BİLG.'!$K13)</f>
        <v>1</v>
      </c>
      <c r="T12" s="114">
        <f>IF(ISBLANK('BİNA ve TES. BİLG.'!$K13),"",PRODUCT($B12,S12))</f>
        <v>1.3</v>
      </c>
      <c r="U12" s="115">
        <f>IF(ISBLANK('BİNA ve TES. BİLG.'!$K14),"",'BİNA ve TES. BİLG.'!$K14)</f>
        <v>1</v>
      </c>
      <c r="V12" s="114">
        <f>IF(ISBLANK('BİNA ve TES. BİLG.'!$K14),"",PRODUCT($B12,U12))</f>
        <v>1.3</v>
      </c>
      <c r="W12" s="115">
        <f>IF(ISBLANK('BİNA ve TES. BİLG.'!$K15),"",'BİNA ve TES. BİLG.'!$K15)</f>
        <v>1</v>
      </c>
      <c r="X12" s="114">
        <f>IF(ISBLANK('BİNA ve TES. BİLG.'!$K15),"",PRODUCT($B12,W12))</f>
        <v>1.3</v>
      </c>
      <c r="Y12" s="115">
        <f>IF(ISBLANK('BİNA ve TES. BİLG.'!$K16),"",'BİNA ve TES. BİLG.'!$K16)</f>
      </c>
      <c r="Z12" s="114">
        <f>IF(ISBLANK('BİNA ve TES. BİLG.'!$K16),"",PRODUCT($B12,Y12))</f>
      </c>
      <c r="AA12" s="115">
        <f>IF(ISBLANK('BİNA ve TES. BİLG.'!$K17),"",'BİNA ve TES. BİLG.'!$K17)</f>
      </c>
      <c r="AB12" s="114">
        <f>IF(ISBLANK('BİNA ve TES. BİLG.'!$K17),"",PRODUCT($B12,AA12))</f>
      </c>
      <c r="AC12" s="115">
        <f>IF(ISBLANK('BİNA ve TES. BİLG.'!$K18),"",'BİNA ve TES. BİLG.'!$K18)</f>
        <v>1</v>
      </c>
      <c r="AD12" s="114">
        <f>IF(ISBLANK('BİNA ve TES. BİLG.'!$K18),"",PRODUCT($B12,AC12))</f>
        <v>1.3</v>
      </c>
      <c r="AE12" s="115">
        <f>IF(ISBLANK('BİNA ve TES. BİLG.'!$K19),"",'BİNA ve TES. BİLG.'!$K19)</f>
      </c>
      <c r="AF12" s="114">
        <f>IF(ISBLANK('BİNA ve TES. BİLG.'!$K19),"",PRODUCT($B12,AE12))</f>
      </c>
    </row>
    <row r="13" spans="1:32" ht="12.75">
      <c r="A13" s="83" t="s">
        <v>57</v>
      </c>
      <c r="B13" s="83">
        <v>0</v>
      </c>
      <c r="C13" s="115">
        <f>IF(ISBLANK('BİNA ve TES. BİLG.'!$L5),"",'BİNA ve TES. BİLG.'!$L5)</f>
      </c>
      <c r="D13" s="114">
        <f>IF(ISBLANK('BİNA ve TES. BİLG.'!L5),"",PRODUCT($B13,C13))</f>
      </c>
      <c r="E13" s="115">
        <f>IF(ISBLANK('BİNA ve TES. BİLG.'!$L6),"",'BİNA ve TES. BİLG.'!$L6)</f>
      </c>
      <c r="F13" s="114">
        <f>IF(ISBLANK('BİNA ve TES. BİLG.'!$L6),"",PRODUCT($B13,E13))</f>
      </c>
      <c r="G13" s="115">
        <f>IF(ISBLANK('BİNA ve TES. BİLG.'!$L7),"",'BİNA ve TES. BİLG.'!$L7)</f>
      </c>
      <c r="H13" s="114">
        <f>IF(ISBLANK('BİNA ve TES. BİLG.'!$L7),"",PRODUCT($B13,G13))</f>
      </c>
      <c r="I13" s="115">
        <f>IF(ISBLANK('BİNA ve TES. BİLG.'!$L8),"",'BİNA ve TES. BİLG.'!$L8)</f>
      </c>
      <c r="J13" s="114">
        <f>IF(ISBLANK('BİNA ve TES. BİLG.'!$L8),"",PRODUCT($B13,I13))</f>
      </c>
      <c r="K13" s="115">
        <f>IF(ISBLANK('BİNA ve TES. BİLG.'!$L9),"",'BİNA ve TES. BİLG.'!$L9)</f>
      </c>
      <c r="L13" s="114">
        <f>IF(ISBLANK('BİNA ve TES. BİLG.'!$L9),"",PRODUCT($B13,K13))</f>
      </c>
      <c r="M13" s="115">
        <f>IF(ISBLANK('BİNA ve TES. BİLG.'!$L10),"",'BİNA ve TES. BİLG.'!$L10)</f>
      </c>
      <c r="N13" s="114">
        <f>IF(ISBLANK('BİNA ve TES. BİLG.'!$L10),"",PRODUCT($B13,M13))</f>
      </c>
      <c r="O13" s="115">
        <f>IF(ISBLANK('BİNA ve TES. BİLG.'!$L11),"",'BİNA ve TES. BİLG.'!$L11)</f>
      </c>
      <c r="P13" s="114">
        <f>IF(ISBLANK('BİNA ve TES. BİLG.'!$L11),"",PRODUCT($B13,O13))</f>
      </c>
      <c r="Q13" s="115">
        <f>IF(ISBLANK('BİNA ve TES. BİLG.'!$L12),"",'BİNA ve TES. BİLG.'!$L12)</f>
      </c>
      <c r="R13" s="114">
        <f>IF(ISBLANK('BİNA ve TES. BİLG.'!$L12),"",PRODUCT($B13,Q13))</f>
      </c>
      <c r="S13" s="115">
        <f>IF(ISBLANK('BİNA ve TES. BİLG.'!$L13),"",'BİNA ve TES. BİLG.'!$L13)</f>
      </c>
      <c r="T13" s="114">
        <f>IF(ISBLANK('BİNA ve TES. BİLG.'!$L13),"",PRODUCT($B13,S13))</f>
      </c>
      <c r="U13" s="115">
        <f>IF(ISBLANK('BİNA ve TES. BİLG.'!$L14),"",'BİNA ve TES. BİLG.'!$L14)</f>
      </c>
      <c r="V13" s="114">
        <f>IF(ISBLANK('BİNA ve TES. BİLG.'!$L14),"",PRODUCT($B13,U13))</f>
      </c>
      <c r="W13" s="115">
        <f>IF(ISBLANK('BİNA ve TES. BİLG.'!$L15),"",'BİNA ve TES. BİLG.'!$L15)</f>
      </c>
      <c r="X13" s="114">
        <f>IF(ISBLANK('BİNA ve TES. BİLG.'!$L15),"",PRODUCT($B13,W13))</f>
      </c>
      <c r="Y13" s="115">
        <f>IF(ISBLANK('BİNA ve TES. BİLG.'!$L16),"",'BİNA ve TES. BİLG.'!$L16)</f>
      </c>
      <c r="Z13" s="114">
        <f>IF(ISBLANK('BİNA ve TES. BİLG.'!$L16),"",PRODUCT($B13,Y13))</f>
      </c>
      <c r="AA13" s="115">
        <f>IF(ISBLANK('BİNA ve TES. BİLG.'!$L17),"",'BİNA ve TES. BİLG.'!$L17)</f>
      </c>
      <c r="AB13" s="114">
        <f>IF(ISBLANK('BİNA ve TES. BİLG.'!$L17),"",PRODUCT($B13,AA13))</f>
      </c>
      <c r="AC13" s="115">
        <f>IF(ISBLANK('BİNA ve TES. BİLG.'!$L18),"",'BİNA ve TES. BİLG.'!$L18)</f>
      </c>
      <c r="AD13" s="114">
        <f>IF(ISBLANK('BİNA ve TES. BİLG.'!$L18),"",PRODUCT($B13,AC13))</f>
      </c>
      <c r="AE13" s="115">
        <f>IF(ISBLANK('BİNA ve TES. BİLG.'!$L19),"",'BİNA ve TES. BİLG.'!$L19)</f>
      </c>
      <c r="AF13" s="114">
        <f>IF(ISBLANK('BİNA ve TES. BİLG.'!$L19),"",PRODUCT($B13,AE13))</f>
      </c>
    </row>
    <row r="14" spans="1:32" ht="12.75">
      <c r="A14" s="83" t="s">
        <v>58</v>
      </c>
      <c r="B14" s="83">
        <v>0.5</v>
      </c>
      <c r="C14" s="115">
        <f>IF(ISBLANK('BİNA ve TES. BİLG.'!$M5),"",'BİNA ve TES. BİLG.'!$M5)</f>
        <v>1</v>
      </c>
      <c r="D14" s="114">
        <f>IF(ISBLANK('BİNA ve TES. BİLG.'!M5),"",PRODUCT($B14,C14))</f>
        <v>0.5</v>
      </c>
      <c r="E14" s="115">
        <f>IF(ISBLANK('BİNA ve TES. BİLG.'!$M6),"",'BİNA ve TES. BİLG.'!$M6)</f>
      </c>
      <c r="F14" s="114">
        <f>IF(ISBLANK('BİNA ve TES. BİLG.'!$M6),"",PRODUCT($B14,E14))</f>
      </c>
      <c r="G14" s="115">
        <f>IF(ISBLANK('BİNA ve TES. BİLG.'!$M7),"",'BİNA ve TES. BİLG.'!$M7)</f>
      </c>
      <c r="H14" s="114">
        <f>IF(ISBLANK('BİNA ve TES. BİLG.'!$M7),"",PRODUCT($B14,G14))</f>
      </c>
      <c r="I14" s="115">
        <f>IF(ISBLANK('BİNA ve TES. BİLG.'!$M8),"",'BİNA ve TES. BİLG.'!$M8)</f>
      </c>
      <c r="J14" s="114">
        <f>IF(ISBLANK('BİNA ve TES. BİLG.'!$M8),"",PRODUCT($B14,I14))</f>
      </c>
      <c r="K14" s="115">
        <f>IF(ISBLANK('BİNA ve TES. BİLG.'!$M9),"",'BİNA ve TES. BİLG.'!$M9)</f>
      </c>
      <c r="L14" s="114">
        <f>IF(ISBLANK('BİNA ve TES. BİLG.'!$M9),"",PRODUCT($B14,K14))</f>
      </c>
      <c r="M14" s="115">
        <f>IF(ISBLANK('BİNA ve TES. BİLG.'!$M10),"",'BİNA ve TES. BİLG.'!$M10)</f>
      </c>
      <c r="N14" s="114">
        <f>IF(ISBLANK('BİNA ve TES. BİLG.'!$M10),"",PRODUCT($B14,M14))</f>
      </c>
      <c r="O14" s="115">
        <f>IF(ISBLANK('BİNA ve TES. BİLG.'!$M11),"",'BİNA ve TES. BİLG.'!$M11)</f>
      </c>
      <c r="P14" s="114">
        <f>IF(ISBLANK('BİNA ve TES. BİLG.'!$M11),"",PRODUCT($B14,O14))</f>
      </c>
      <c r="Q14" s="115">
        <f>IF(ISBLANK('BİNA ve TES. BİLG.'!$M12),"",'BİNA ve TES. BİLG.'!$M12)</f>
      </c>
      <c r="R14" s="114">
        <f>IF(ISBLANK('BİNA ve TES. BİLG.'!$M12),"",PRODUCT($B14,Q14))</f>
      </c>
      <c r="S14" s="115">
        <f>IF(ISBLANK('BİNA ve TES. BİLG.'!$M13),"",'BİNA ve TES. BİLG.'!$M13)</f>
        <v>1</v>
      </c>
      <c r="T14" s="114">
        <f>IF(ISBLANK('BİNA ve TES. BİLG.'!$M13),"",PRODUCT($B14,S14))</f>
        <v>0.5</v>
      </c>
      <c r="U14" s="115">
        <f>IF(ISBLANK('BİNA ve TES. BİLG.'!$M14),"",'BİNA ve TES. BİLG.'!$M14)</f>
        <v>1</v>
      </c>
      <c r="V14" s="114">
        <f>IF(ISBLANK('BİNA ve TES. BİLG.'!$M14),"",PRODUCT($B14,U14))</f>
        <v>0.5</v>
      </c>
      <c r="W14" s="115">
        <f>IF(ISBLANK('BİNA ve TES. BİLG.'!$M15),"",'BİNA ve TES. BİLG.'!$M15)</f>
        <v>1</v>
      </c>
      <c r="X14" s="114">
        <f>IF(ISBLANK('BİNA ve TES. BİLG.'!$M15),"",PRODUCT($B14,W14))</f>
        <v>0.5</v>
      </c>
      <c r="Y14" s="115">
        <f>IF(ISBLANK('BİNA ve TES. BİLG.'!$M16),"",'BİNA ve TES. BİLG.'!$M16)</f>
      </c>
      <c r="Z14" s="114">
        <f>IF(ISBLANK('BİNA ve TES. BİLG.'!$M16),"",PRODUCT($B14,Y14))</f>
      </c>
      <c r="AA14" s="115">
        <f>IF(ISBLANK('BİNA ve TES. BİLG.'!$M17),"",'BİNA ve TES. BİLG.'!$M17)</f>
        <v>1</v>
      </c>
      <c r="AB14" s="114">
        <f>IF(ISBLANK('BİNA ve TES. BİLG.'!$M17),"",PRODUCT($B14,AA14))</f>
        <v>0.5</v>
      </c>
      <c r="AC14" s="115">
        <f>IF(ISBLANK('BİNA ve TES. BİLG.'!$M18),"",'BİNA ve TES. BİLG.'!$M18)</f>
        <v>1</v>
      </c>
      <c r="AD14" s="114">
        <f>IF(ISBLANK('BİNA ve TES. BİLG.'!$M18),"",PRODUCT($B14,AC14))</f>
        <v>0.5</v>
      </c>
      <c r="AE14" s="115">
        <f>IF(ISBLANK('BİNA ve TES. BİLG.'!$M19),"",'BİNA ve TES. BİLG.'!$M19)</f>
      </c>
      <c r="AF14" s="114">
        <f>IF(ISBLANK('BİNA ve TES. BİLG.'!$M19),"",PRODUCT($B14,AE14))</f>
      </c>
    </row>
    <row r="15" spans="1:32" ht="12.75">
      <c r="A15" s="83" t="s">
        <v>104</v>
      </c>
      <c r="B15" s="2"/>
      <c r="C15" s="269">
        <f>SUM(D6:D14)</f>
        <v>2.5</v>
      </c>
      <c r="D15" s="270"/>
      <c r="E15" s="269">
        <f>SUM(F6:F14)</f>
        <v>3.8</v>
      </c>
      <c r="F15" s="270"/>
      <c r="G15" s="269">
        <f>SUM(H6:H14)</f>
        <v>1.5</v>
      </c>
      <c r="H15" s="270"/>
      <c r="I15" s="269">
        <f>SUM(J6:J14)</f>
        <v>0</v>
      </c>
      <c r="J15" s="270"/>
      <c r="K15" s="269">
        <f>SUM(L6:L14)</f>
        <v>0.4</v>
      </c>
      <c r="L15" s="270"/>
      <c r="M15" s="269">
        <f>SUM(N6:N14)</f>
        <v>0.5</v>
      </c>
      <c r="N15" s="270"/>
      <c r="O15" s="269">
        <f>SUM(P6:P14)</f>
        <v>0.5</v>
      </c>
      <c r="P15" s="270"/>
      <c r="Q15" s="269">
        <f>SUM(R6:R14)</f>
        <v>0</v>
      </c>
      <c r="R15" s="270"/>
      <c r="S15" s="269">
        <f>SUM(T6:T14)</f>
        <v>2.7</v>
      </c>
      <c r="T15" s="270"/>
      <c r="U15" s="269">
        <f>SUM(V6:V14)</f>
        <v>2.3</v>
      </c>
      <c r="V15" s="270"/>
      <c r="W15" s="269">
        <f>SUM(X6:X14)</f>
        <v>2.3</v>
      </c>
      <c r="X15" s="270"/>
      <c r="Y15" s="269">
        <f>SUM(Z6:Z14)</f>
        <v>1.2000000000000002</v>
      </c>
      <c r="Z15" s="270"/>
      <c r="AA15" s="269">
        <f>SUM(AB6:AB14)</f>
        <v>1.8</v>
      </c>
      <c r="AB15" s="270"/>
      <c r="AC15" s="269">
        <f>SUM(AD6:AD14)</f>
        <v>4.3</v>
      </c>
      <c r="AD15" s="270"/>
      <c r="AE15" s="269">
        <f>SUM(AF6:AF14)</f>
        <v>0.8</v>
      </c>
      <c r="AF15" s="270"/>
    </row>
    <row r="17" spans="1:32" ht="12.75">
      <c r="A17" s="69" t="s">
        <v>71</v>
      </c>
      <c r="B17" s="273" t="s">
        <v>70</v>
      </c>
      <c r="C17" s="276" t="s">
        <v>74</v>
      </c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2"/>
    </row>
    <row r="18" spans="1:32" ht="12.75">
      <c r="A18" s="71" t="s">
        <v>72</v>
      </c>
      <c r="B18" s="274"/>
      <c r="C18" s="271">
        <f>IF(ISBLANK('BİNA ve TES. BİLG.'!$A20),"",'BİNA ve TES. BİLG.'!$A20)</f>
        <v>16</v>
      </c>
      <c r="D18" s="272"/>
      <c r="E18" s="271">
        <f>IF(ISBLANK('BİNA ve TES. BİLG.'!$A21),"",'BİNA ve TES. BİLG.'!$A21)</f>
        <v>17</v>
      </c>
      <c r="F18" s="272"/>
      <c r="G18" s="271">
        <f>IF(ISBLANK('BİNA ve TES. BİLG.'!$A22),"",'BİNA ve TES. BİLG.'!$A22)</f>
        <v>18</v>
      </c>
      <c r="H18" s="272"/>
      <c r="I18" s="271">
        <f>IF(ISBLANK('BİNA ve TES. BİLG.'!$A23),"",'BİNA ve TES. BİLG.'!$A23)</f>
        <v>19</v>
      </c>
      <c r="J18" s="272"/>
      <c r="K18" s="271">
        <f>IF(ISBLANK('BİNA ve TES. BİLG.'!$A24),"",'BİNA ve TES. BİLG.'!$A24)</f>
        <v>20</v>
      </c>
      <c r="L18" s="272"/>
      <c r="M18" s="271">
        <f>IF(ISBLANK('BİNA ve TES. BİLG.'!$A25),"",'BİNA ve TES. BİLG.'!$A25)</f>
        <v>21</v>
      </c>
      <c r="N18" s="272"/>
      <c r="O18" s="271">
        <f>IF(ISBLANK('BİNA ve TES. BİLG.'!$A26),"",'BİNA ve TES. BİLG.'!$A26)</f>
        <v>22</v>
      </c>
      <c r="P18" s="272"/>
      <c r="Q18" s="271">
        <f>IF(ISBLANK('BİNA ve TES. BİLG.'!$A27),"",'BİNA ve TES. BİLG.'!$A27)</f>
        <v>23</v>
      </c>
      <c r="R18" s="272"/>
      <c r="S18" s="271">
        <f>IF(ISBLANK('BİNA ve TES. BİLG.'!$A28),"",'BİNA ve TES. BİLG.'!$A28)</f>
        <v>24</v>
      </c>
      <c r="T18" s="272"/>
      <c r="U18" s="271">
        <f>IF(ISBLANK('BİNA ve TES. BİLG.'!$A29),"",'BİNA ve TES. BİLG.'!$A29)</f>
        <v>25</v>
      </c>
      <c r="V18" s="272"/>
      <c r="W18" s="271">
        <f>IF(ISBLANK('BİNA ve TES. BİLG.'!$A30),"",'BİNA ve TES. BİLG.'!$A30)</f>
        <v>26</v>
      </c>
      <c r="X18" s="272"/>
      <c r="Y18" s="271">
        <f>IF(ISBLANK('BİNA ve TES. BİLG.'!$A31),"",'BİNA ve TES. BİLG.'!$A31)</f>
        <v>27</v>
      </c>
      <c r="Z18" s="272"/>
      <c r="AA18" s="271">
        <f>IF(ISBLANK('BİNA ve TES. BİLG.'!$A32),"",'BİNA ve TES. BİLG.'!$A32)</f>
        <v>28</v>
      </c>
      <c r="AB18" s="272"/>
      <c r="AC18" s="271">
        <f>IF(ISBLANK('BİNA ve TES. BİLG.'!$A33),"",'BİNA ve TES. BİLG.'!$A33)</f>
        <v>29</v>
      </c>
      <c r="AD18" s="272"/>
      <c r="AE18" s="271">
        <f>IF(ISBLANK('BİNA ve TES. BİLG.'!$A34),"",'BİNA ve TES. BİLG.'!$A34)</f>
        <v>30</v>
      </c>
      <c r="AF18" s="272"/>
    </row>
    <row r="19" spans="1:32" ht="12.75">
      <c r="A19" s="24"/>
      <c r="B19" s="275"/>
      <c r="C19" s="84" t="s">
        <v>84</v>
      </c>
      <c r="D19" s="85" t="s">
        <v>70</v>
      </c>
      <c r="E19" s="83" t="s">
        <v>84</v>
      </c>
      <c r="F19" s="85" t="s">
        <v>70</v>
      </c>
      <c r="G19" s="83" t="s">
        <v>84</v>
      </c>
      <c r="H19" s="85" t="s">
        <v>70</v>
      </c>
      <c r="I19" s="83" t="s">
        <v>84</v>
      </c>
      <c r="J19" s="85" t="s">
        <v>70</v>
      </c>
      <c r="K19" s="83" t="s">
        <v>84</v>
      </c>
      <c r="L19" s="85" t="s">
        <v>70</v>
      </c>
      <c r="M19" s="83" t="s">
        <v>84</v>
      </c>
      <c r="N19" s="85" t="s">
        <v>70</v>
      </c>
      <c r="O19" s="83" t="s">
        <v>84</v>
      </c>
      <c r="P19" s="85" t="s">
        <v>70</v>
      </c>
      <c r="Q19" s="83" t="s">
        <v>84</v>
      </c>
      <c r="R19" s="85" t="s">
        <v>70</v>
      </c>
      <c r="S19" s="83" t="s">
        <v>84</v>
      </c>
      <c r="T19" s="85" t="s">
        <v>70</v>
      </c>
      <c r="U19" s="83" t="s">
        <v>84</v>
      </c>
      <c r="V19" s="85" t="s">
        <v>70</v>
      </c>
      <c r="W19" s="83" t="s">
        <v>84</v>
      </c>
      <c r="X19" s="85" t="s">
        <v>70</v>
      </c>
      <c r="Y19" s="83" t="s">
        <v>84</v>
      </c>
      <c r="Z19" s="85" t="s">
        <v>70</v>
      </c>
      <c r="AA19" s="83" t="s">
        <v>84</v>
      </c>
      <c r="AB19" s="85" t="s">
        <v>70</v>
      </c>
      <c r="AC19" s="83" t="s">
        <v>84</v>
      </c>
      <c r="AD19" s="85" t="s">
        <v>70</v>
      </c>
      <c r="AE19" s="83" t="s">
        <v>84</v>
      </c>
      <c r="AF19" s="85" t="s">
        <v>70</v>
      </c>
    </row>
    <row r="20" spans="1:32" ht="12.75">
      <c r="A20" s="90" t="s">
        <v>52</v>
      </c>
      <c r="B20" s="90">
        <v>0.5</v>
      </c>
      <c r="C20" s="115">
        <f>IF(ISBLANK('BİNA ve TES. BİLG.'!$E20),"",'BİNA ve TES. BİLG.'!$E20)</f>
        <v>1</v>
      </c>
      <c r="D20" s="114">
        <f>IF(ISBLANK('BİNA ve TES. BİLG.'!$E20),"",PRODUCT($B20,C20))</f>
        <v>0.5</v>
      </c>
      <c r="E20" s="115">
        <f>IF(ISBLANK('BİNA ve TES. BİLG.'!$E21),"",'BİNA ve TES. BİLG.'!$E21)</f>
        <v>1</v>
      </c>
      <c r="F20" s="114">
        <f>IF(ISBLANK('BİNA ve TES. BİLG.'!$E21),"",PRODUCT($B20,E20))</f>
        <v>0.5</v>
      </c>
      <c r="G20" s="115">
        <f>IF(ISBLANK('BİNA ve TES. BİLG.'!$E22),"",'BİNA ve TES. BİLG.'!$E22)</f>
      </c>
      <c r="H20" s="114">
        <f>IF(ISBLANK('BİNA ve TES. BİLG.'!$E22),"",PRODUCT($B20,G20))</f>
      </c>
      <c r="I20" s="115">
        <f>IF(ISBLANK('BİNA ve TES. BİLG.'!$E23),"",'BİNA ve TES. BİLG.'!$E23)</f>
        <v>1</v>
      </c>
      <c r="J20" s="114">
        <f>IF(ISBLANK('BİNA ve TES. BİLG.'!$E23),"",PRODUCT($B20,I20))</f>
        <v>0.5</v>
      </c>
      <c r="K20" s="115">
        <f>IF(ISBLANK('BİNA ve TES. BİLG.'!$E24),"",'BİNA ve TES. BİLG.'!$E24)</f>
        <v>1</v>
      </c>
      <c r="L20" s="114">
        <f>IF(ISBLANK('BİNA ve TES. BİLG.'!$E24),"",PRODUCT($B20,K20))</f>
        <v>0.5</v>
      </c>
      <c r="M20" s="115">
        <f>IF(ISBLANK('BİNA ve TES. BİLG.'!$E25),"",'BİNA ve TES. BİLG.'!$E25)</f>
        <v>1</v>
      </c>
      <c r="N20" s="114">
        <f>IF(ISBLANK('BİNA ve TES. BİLG.'!$E25),"",PRODUCT($B20,M20))</f>
        <v>0.5</v>
      </c>
      <c r="O20" s="115">
        <f>IF(ISBLANK('BİNA ve TES. BİLG.'!$E26),"",'BİNA ve TES. BİLG.'!$E26)</f>
        <v>1</v>
      </c>
      <c r="P20" s="114">
        <f>IF(ISBLANK('BİNA ve TES. BİLG.'!$E26),"",PRODUCT($B20,O20))</f>
        <v>0.5</v>
      </c>
      <c r="Q20" s="115">
        <f>IF(ISBLANK('BİNA ve TES. BİLG.'!$E27),"",'BİNA ve TES. BİLG.'!$E27)</f>
      </c>
      <c r="R20" s="114">
        <f>IF(ISBLANK('BİNA ve TES. BİLG.'!$E27),"",PRODUCT($B20,Q20))</f>
      </c>
      <c r="S20" s="115">
        <f>IF(ISBLANK('BİNA ve TES. BİLG.'!$E28),"",'BİNA ve TES. BİLG.'!$E28)</f>
      </c>
      <c r="T20" s="114">
        <f>IF(ISBLANK('BİNA ve TES. BİLG.'!$E28),"",PRODUCT($B20,S20))</f>
      </c>
      <c r="U20" s="115">
        <f>IF(ISBLANK('BİNA ve TES. BİLG.'!$E29),"",'BİNA ve TES. BİLG.'!$E29)</f>
        <v>1</v>
      </c>
      <c r="V20" s="114">
        <f>IF(ISBLANK('BİNA ve TES. BİLG.'!$E29),"",PRODUCT($B20,U20))</f>
        <v>0.5</v>
      </c>
      <c r="W20" s="115">
        <f>IF(ISBLANK('BİNA ve TES. BİLG.'!$E30),"",'BİNA ve TES. BİLG.'!$E30)</f>
      </c>
      <c r="X20" s="114">
        <f>IF(ISBLANK('BİNA ve TES. BİLG.'!$E30),"",PRODUCT($B20,W20))</f>
      </c>
      <c r="Y20" s="115">
        <f>IF(ISBLANK('BİNA ve TES. BİLG.'!$E31),"",'BİNA ve TES. BİLG.'!$E31)</f>
        <v>1</v>
      </c>
      <c r="Z20" s="114">
        <f>IF(ISBLANK('BİNA ve TES. BİLG.'!$E31),"",PRODUCT($B20,Y20))</f>
        <v>0.5</v>
      </c>
      <c r="AA20" s="115">
        <f>IF(ISBLANK('BİNA ve TES. BİLG.'!$E32),"",'BİNA ve TES. BİLG.'!$E32)</f>
        <v>1</v>
      </c>
      <c r="AB20" s="114">
        <f>IF(ISBLANK('BİNA ve TES. BİLG.'!$E32),"",PRODUCT($B20,AA20))</f>
        <v>0.5</v>
      </c>
      <c r="AC20" s="115">
        <f>IF(ISBLANK('BİNA ve TES. BİLG.'!$E33),"",'BİNA ve TES. BİLG.'!$E33)</f>
        <v>1</v>
      </c>
      <c r="AD20" s="114">
        <f>IF(ISBLANK('BİNA ve TES. BİLG.'!$E33),"",PRODUCT($B20,AC20))</f>
        <v>0.5</v>
      </c>
      <c r="AE20" s="115">
        <f>IF(ISBLANK('BİNA ve TES. BİLG.'!$E34),"",'BİNA ve TES. BİLG.'!$E34)</f>
        <v>1</v>
      </c>
      <c r="AF20" s="114">
        <f>IF(ISBLANK('BİNA ve TES. BİLG.'!$E34),"",PRODUCT($B20,AE20))</f>
        <v>0.5</v>
      </c>
    </row>
    <row r="21" spans="1:32" ht="12.75">
      <c r="A21" s="83" t="s">
        <v>94</v>
      </c>
      <c r="B21" s="83">
        <v>0.4</v>
      </c>
      <c r="C21" s="115">
        <f>IF(ISBLANK('BİNA ve TES. BİLG.'!$F20),"",'BİNA ve TES. BİLG.'!$F20)</f>
        <v>3</v>
      </c>
      <c r="D21" s="114">
        <f>IF(ISBLANK('BİNA ve TES. BİLG.'!$F20),"",PRODUCT($B21,C21))</f>
        <v>1.2000000000000002</v>
      </c>
      <c r="E21" s="115">
        <f>IF(ISBLANK('BİNA ve TES. BİLG.'!$F21),"",'BİNA ve TES. BİLG.'!$F21)</f>
        <v>3</v>
      </c>
      <c r="F21" s="114">
        <f>IF(ISBLANK('BİNA ve TES. BİLG.'!$F21),"",PRODUCT($B21,E21))</f>
        <v>1.2000000000000002</v>
      </c>
      <c r="G21" s="115">
        <f>IF(ISBLANK('BİNA ve TES. BİLG.'!$F22),"",'BİNA ve TES. BİLG.'!$F22)</f>
        <v>6</v>
      </c>
      <c r="H21" s="114">
        <f>IF(ISBLANK('BİNA ve TES. BİLG.'!$F22),"",PRODUCT($B21,G21))</f>
        <v>2.4000000000000004</v>
      </c>
      <c r="I21" s="115">
        <f>IF(ISBLANK('BİNA ve TES. BİLG.'!$F23),"",'BİNA ve TES. BİLG.'!$F23)</f>
        <v>2</v>
      </c>
      <c r="J21" s="114">
        <f>IF(ISBLANK('BİNA ve TES. BİLG.'!$F23),"",PRODUCT($B21,I21))</f>
        <v>0.8</v>
      </c>
      <c r="K21" s="115">
        <f>IF(ISBLANK('BİNA ve TES. BİLG.'!$F24),"",'BİNA ve TES. BİLG.'!$F24)</f>
        <v>4</v>
      </c>
      <c r="L21" s="114">
        <f>IF(ISBLANK('BİNA ve TES. BİLG.'!$F24),"",PRODUCT($B21,K21))</f>
        <v>1.6</v>
      </c>
      <c r="M21" s="115">
        <f>IF(ISBLANK('BİNA ve TES. BİLG.'!$F25),"",'BİNA ve TES. BİLG.'!$F25)</f>
      </c>
      <c r="N21" s="114">
        <f>IF(ISBLANK('BİNA ve TES. BİLG.'!$F25),"",PRODUCT($B21,M21))</f>
      </c>
      <c r="O21" s="115">
        <f>IF(ISBLANK('BİNA ve TES. BİLG.'!$F26),"",'BİNA ve TES. BİLG.'!$F26)</f>
      </c>
      <c r="P21" s="114">
        <f>IF(ISBLANK('BİNA ve TES. BİLG.'!$F26),"",PRODUCT($B21,O21))</f>
      </c>
      <c r="Q21" s="115">
        <f>IF(ISBLANK('BİNA ve TES. BİLG.'!$F27),"",'BİNA ve TES. BİLG.'!$F27)</f>
      </c>
      <c r="R21" s="114">
        <f>IF(ISBLANK('BİNA ve TES. BİLG.'!$F27),"",PRODUCT($B21,Q21))</f>
      </c>
      <c r="S21" s="115">
        <f>IF(ISBLANK('BİNA ve TES. BİLG.'!$F28),"",'BİNA ve TES. BİLG.'!$F28)</f>
      </c>
      <c r="T21" s="114">
        <f>IF(ISBLANK('BİNA ve TES. BİLG.'!$F28),"",PRODUCT($B21,S21))</f>
      </c>
      <c r="U21" s="115">
        <f>IF(ISBLANK('BİNA ve TES. BİLG.'!$F29),"",'BİNA ve TES. BİLG.'!$F29)</f>
        <v>1</v>
      </c>
      <c r="V21" s="114">
        <f>IF(ISBLANK('BİNA ve TES. BİLG.'!$F29),"",PRODUCT($B21,U21))</f>
        <v>0.4</v>
      </c>
      <c r="W21" s="115">
        <f>IF(ISBLANK('BİNA ve TES. BİLG.'!$F30),"",'BİNA ve TES. BİLG.'!$F30)</f>
        <v>1</v>
      </c>
      <c r="X21" s="114">
        <f>IF(ISBLANK('BİNA ve TES. BİLG.'!$F30),"",PRODUCT($B21,W21))</f>
        <v>0.4</v>
      </c>
      <c r="Y21" s="115">
        <f>IF(ISBLANK('BİNA ve TES. BİLG.'!$F31),"",'BİNA ve TES. BİLG.'!$F31)</f>
        <v>2</v>
      </c>
      <c r="Z21" s="114">
        <f>IF(ISBLANK('BİNA ve TES. BİLG.'!$F31),"",PRODUCT($B21,Y21))</f>
        <v>0.8</v>
      </c>
      <c r="AA21" s="115">
        <f>IF(ISBLANK('BİNA ve TES. BİLG.'!$F32),"",'BİNA ve TES. BİLG.'!$F32)</f>
        <v>1</v>
      </c>
      <c r="AB21" s="114">
        <f>IF(ISBLANK('BİNA ve TES. BİLG.'!$F32),"",PRODUCT($B21,AA21))</f>
        <v>0.4</v>
      </c>
      <c r="AC21" s="115">
        <f>IF(ISBLANK('BİNA ve TES. BİLG.'!$F33),"",'BİNA ve TES. BİLG.'!$F33)</f>
        <v>5</v>
      </c>
      <c r="AD21" s="114">
        <f>IF(ISBLANK('BİNA ve TES. BİLG.'!$F33),"",PRODUCT($B21,AC21))</f>
        <v>2</v>
      </c>
      <c r="AE21" s="115">
        <f>IF(ISBLANK('BİNA ve TES. BİLG.'!$F34),"",'BİNA ve TES. BİLG.'!$F34)</f>
        <v>5</v>
      </c>
      <c r="AF21" s="114">
        <f>IF(ISBLANK('BİNA ve TES. BİLG.'!$F34),"",PRODUCT($B21,AE21))</f>
        <v>2</v>
      </c>
    </row>
    <row r="22" spans="1:32" ht="12.75">
      <c r="A22" s="83" t="s">
        <v>95</v>
      </c>
      <c r="B22" s="83">
        <v>0.3</v>
      </c>
      <c r="C22" s="115">
        <f>IF(ISBLANK('BİNA ve TES. BİLG.'!$G20),"",'BİNA ve TES. BİLG.'!$G20)</f>
      </c>
      <c r="D22" s="114">
        <f>IF(ISBLANK('BİNA ve TES. BİLG.'!$G20),"",PRODUCT($B22,C22))</f>
      </c>
      <c r="E22" s="115">
        <f>IF(ISBLANK('BİNA ve TES. BİLG.'!$G21),"",'BİNA ve TES. BİLG.'!$G21)</f>
      </c>
      <c r="F22" s="114">
        <f>IF(ISBLANK('BİNA ve TES. BİLG.'!$G21),"",PRODUCT($B22,E22))</f>
      </c>
      <c r="G22" s="115">
        <f>IF(ISBLANK('BİNA ve TES. BİLG.'!$G22),"",'BİNA ve TES. BİLG.'!$G22)</f>
      </c>
      <c r="H22" s="114">
        <f>IF(ISBLANK('BİNA ve TES. BİLG.'!$G22),"",PRODUCT($B22,G22))</f>
      </c>
      <c r="I22" s="115">
        <f>IF(ISBLANK('BİNA ve TES. BİLG.'!$G23),"",'BİNA ve TES. BİLG.'!$G23)</f>
      </c>
      <c r="J22" s="114">
        <f>IF(ISBLANK('BİNA ve TES. BİLG.'!$G23),"",PRODUCT($B22,I22))</f>
      </c>
      <c r="K22" s="115">
        <f>IF(ISBLANK('BİNA ve TES. BİLG.'!$G24),"",'BİNA ve TES. BİLG.'!$G24)</f>
      </c>
      <c r="L22" s="114">
        <f>IF(ISBLANK('BİNA ve TES. BİLG.'!$G24),"",PRODUCT($B22,K22))</f>
      </c>
      <c r="M22" s="115">
        <f>IF(ISBLANK('BİNA ve TES. BİLG.'!$G25),"",'BİNA ve TES. BİLG.'!$G25)</f>
      </c>
      <c r="N22" s="114">
        <f>IF(ISBLANK('BİNA ve TES. BİLG.'!$G25),"",PRODUCT($B22,M22))</f>
      </c>
      <c r="O22" s="115">
        <f>IF(ISBLANK('BİNA ve TES. BİLG.'!$G26),"",'BİNA ve TES. BİLG.'!$G26)</f>
      </c>
      <c r="P22" s="114">
        <f>IF(ISBLANK('BİNA ve TES. BİLG.'!$G26),"",PRODUCT($B22,O22))</f>
      </c>
      <c r="Q22" s="115">
        <f>IF(ISBLANK('BİNA ve TES. BİLG.'!$G27),"",'BİNA ve TES. BİLG.'!$G27)</f>
      </c>
      <c r="R22" s="114">
        <f>IF(ISBLANK('BİNA ve TES. BİLG.'!$G27),"",PRODUCT($B22,Q22))</f>
      </c>
      <c r="S22" s="115">
        <f>IF(ISBLANK('BİNA ve TES. BİLG.'!$G28),"",'BİNA ve TES. BİLG.'!$G28)</f>
      </c>
      <c r="T22" s="114">
        <f>IF(ISBLANK('BİNA ve TES. BİLG.'!$G28),"",PRODUCT($B22,S22))</f>
      </c>
      <c r="U22" s="115">
        <f>IF(ISBLANK('BİNA ve TES. BİLG.'!$G29),"",'BİNA ve TES. BİLG.'!$G29)</f>
      </c>
      <c r="V22" s="114">
        <f>IF(ISBLANK('BİNA ve TES. BİLG.'!$G29),"",PRODUCT($B22,U22))</f>
      </c>
      <c r="W22" s="115">
        <f>IF(ISBLANK('BİNA ve TES. BİLG.'!$G30),"",'BİNA ve TES. BİLG.'!$G30)</f>
      </c>
      <c r="X22" s="114">
        <f>IF(ISBLANK('BİNA ve TES. BİLG.'!$G30),"",PRODUCT($B22,W22))</f>
      </c>
      <c r="Y22" s="115">
        <f>IF(ISBLANK('BİNA ve TES. BİLG.'!$G31),"",'BİNA ve TES. BİLG.'!$G31)</f>
      </c>
      <c r="Z22" s="114">
        <f>IF(ISBLANK('BİNA ve TES. BİLG.'!$G31),"",PRODUCT($B22,Y22))</f>
      </c>
      <c r="AA22" s="115">
        <f>IF(ISBLANK('BİNA ve TES. BİLG.'!$G32),"",'BİNA ve TES. BİLG.'!$G32)</f>
      </c>
      <c r="AB22" s="114">
        <f>IF(ISBLANK('BİNA ve TES. BİLG.'!$G32),"",PRODUCT($B22,AA22))</f>
      </c>
      <c r="AC22" s="115">
        <f>IF(ISBLANK('BİNA ve TES. BİLG.'!$G33),"",'BİNA ve TES. BİLG.'!$G33)</f>
      </c>
      <c r="AD22" s="114">
        <f>IF(ISBLANK('BİNA ve TES. BİLG.'!$G33),"",PRODUCT($B22,AC22))</f>
      </c>
      <c r="AE22" s="115">
        <f>IF(ISBLANK('BİNA ve TES. BİLG.'!$G34),"",'BİNA ve TES. BİLG.'!$G34)</f>
      </c>
      <c r="AF22" s="114">
        <f>IF(ISBLANK('BİNA ve TES. BİLG.'!$G34),"",PRODUCT($B22,AE22))</f>
      </c>
    </row>
    <row r="23" spans="1:32" ht="12.75">
      <c r="A23" s="83" t="s">
        <v>94</v>
      </c>
      <c r="B23" s="83">
        <v>1.5</v>
      </c>
      <c r="C23" s="115">
        <f>IF(ISBLANK('BİNA ve TES. BİLG.'!$H20),"",'BİNA ve TES. BİLG.'!$H20)</f>
      </c>
      <c r="D23" s="114">
        <f>IF(ISBLANK('BİNA ve TES. BİLG.'!$H20),"",PRODUCT($B23,C23))</f>
      </c>
      <c r="E23" s="115">
        <f>IF(ISBLANK('BİNA ve TES. BİLG.'!$H21),"",'BİNA ve TES. BİLG.'!$H21)</f>
      </c>
      <c r="F23" s="114">
        <f>IF(ISBLANK('BİNA ve TES. BİLG.'!$H21),"",PRODUCT($B23,E23))</f>
      </c>
      <c r="G23" s="115">
        <f>IF(ISBLANK('BİNA ve TES. BİLG.'!$H22),"",'BİNA ve TES. BİLG.'!$H22)</f>
      </c>
      <c r="H23" s="114">
        <f>IF(ISBLANK('BİNA ve TES. BİLG.'!$H22),"",PRODUCT($B23,G23))</f>
      </c>
      <c r="I23" s="115">
        <f>IF(ISBLANK('BİNA ve TES. BİLG.'!$H23),"",'BİNA ve TES. BİLG.'!$H23)</f>
      </c>
      <c r="J23" s="114">
        <f>IF(ISBLANK('BİNA ve TES. BİLG.'!$H23),"",PRODUCT($B23,I23))</f>
      </c>
      <c r="K23" s="115">
        <f>IF(ISBLANK('BİNA ve TES. BİLG.'!$H24),"",'BİNA ve TES. BİLG.'!$H24)</f>
      </c>
      <c r="L23" s="114">
        <f>IF(ISBLANK('BİNA ve TES. BİLG.'!$H24),"",PRODUCT($B23,K23))</f>
      </c>
      <c r="M23" s="115">
        <f>IF(ISBLANK('BİNA ve TES. BİLG.'!$H25),"",'BİNA ve TES. BİLG.'!$H25)</f>
      </c>
      <c r="N23" s="114">
        <f>IF(ISBLANK('BİNA ve TES. BİLG.'!$H25),"",PRODUCT($B23,M23))</f>
      </c>
      <c r="O23" s="115">
        <f>IF(ISBLANK('BİNA ve TES. BİLG.'!$H26),"",'BİNA ve TES. BİLG.'!$H26)</f>
      </c>
      <c r="P23" s="114">
        <f>IF(ISBLANK('BİNA ve TES. BİLG.'!$H26),"",PRODUCT($B23,O23))</f>
      </c>
      <c r="Q23" s="115">
        <f>IF(ISBLANK('BİNA ve TES. BİLG.'!$H27),"",'BİNA ve TES. BİLG.'!$H27)</f>
      </c>
      <c r="R23" s="114">
        <f>IF(ISBLANK('BİNA ve TES. BİLG.'!$H27),"",PRODUCT($B23,Q23))</f>
      </c>
      <c r="S23" s="115">
        <f>IF(ISBLANK('BİNA ve TES. BİLG.'!$H28),"",'BİNA ve TES. BİLG.'!$H28)</f>
      </c>
      <c r="T23" s="114">
        <f>IF(ISBLANK('BİNA ve TES. BİLG.'!$H28),"",PRODUCT($B23,S23))</f>
      </c>
      <c r="U23" s="115">
        <f>IF(ISBLANK('BİNA ve TES. BİLG.'!$H29),"",'BİNA ve TES. BİLG.'!$H29)</f>
      </c>
      <c r="V23" s="114">
        <f>IF(ISBLANK('BİNA ve TES. BİLG.'!$H29),"",PRODUCT($B23,U23))</f>
      </c>
      <c r="W23" s="115">
        <f>IF(ISBLANK('BİNA ve TES. BİLG.'!$H30),"",'BİNA ve TES. BİLG.'!$H30)</f>
      </c>
      <c r="X23" s="114">
        <f>IF(ISBLANK('BİNA ve TES. BİLG.'!$H30),"",PRODUCT($B23,W23))</f>
      </c>
      <c r="Y23" s="115">
        <f>IF(ISBLANK('BİNA ve TES. BİLG.'!$H31),"",'BİNA ve TES. BİLG.'!$H31)</f>
      </c>
      <c r="Z23" s="114">
        <f>IF(ISBLANK('BİNA ve TES. BİLG.'!$H31),"",PRODUCT($B23,Y23))</f>
      </c>
      <c r="AA23" s="115">
        <f>IF(ISBLANK('BİNA ve TES. BİLG.'!$H32),"",'BİNA ve TES. BİLG.'!$H32)</f>
      </c>
      <c r="AB23" s="114">
        <f>IF(ISBLANK('BİNA ve TES. BİLG.'!$H32),"",PRODUCT($B23,AA23))</f>
      </c>
      <c r="AC23" s="115">
        <f>IF(ISBLANK('BİNA ve TES. BİLG.'!$H33),"",'BİNA ve TES. BİLG.'!$H33)</f>
      </c>
      <c r="AD23" s="114">
        <f>IF(ISBLANK('BİNA ve TES. BİLG.'!$H33),"",PRODUCT($B23,AC23))</f>
      </c>
      <c r="AE23" s="115">
        <f>IF(ISBLANK('BİNA ve TES. BİLG.'!$H34),"",'BİNA ve TES. BİLG.'!$H34)</f>
      </c>
      <c r="AF23" s="114">
        <f>IF(ISBLANK('BİNA ve TES. BİLG.'!$H34),"",PRODUCT($B23,AE23))</f>
      </c>
    </row>
    <row r="24" spans="1:32" ht="12.75">
      <c r="A24" s="83" t="s">
        <v>95</v>
      </c>
      <c r="B24" s="83">
        <v>0.7</v>
      </c>
      <c r="C24" s="115">
        <f>IF(ISBLANK('BİNA ve TES. BİLG.'!$I20),"",'BİNA ve TES. BİLG.'!$I20)</f>
      </c>
      <c r="D24" s="114">
        <f>IF(ISBLANK('BİNA ve TES. BİLG.'!$I20),"",PRODUCT($B24,C24))</f>
      </c>
      <c r="E24" s="115">
        <f>IF(ISBLANK('BİNA ve TES. BİLG.'!$I21),"",'BİNA ve TES. BİLG.'!$I21)</f>
      </c>
      <c r="F24" s="114">
        <f>IF(ISBLANK('BİNA ve TES. BİLG.'!$I21),"",PRODUCT($B24,E24))</f>
      </c>
      <c r="G24" s="115">
        <f>IF(ISBLANK('BİNA ve TES. BİLG.'!$I22),"",'BİNA ve TES. BİLG.'!$I22)</f>
      </c>
      <c r="H24" s="114">
        <f>IF(ISBLANK('BİNA ve TES. BİLG.'!$I22),"",PRODUCT($B24,G24))</f>
      </c>
      <c r="I24" s="115">
        <f>IF(ISBLANK('BİNA ve TES. BİLG.'!$I23),"",'BİNA ve TES. BİLG.'!$I23)</f>
      </c>
      <c r="J24" s="114">
        <f>IF(ISBLANK('BİNA ve TES. BİLG.'!$I23),"",PRODUCT($B24,I24))</f>
      </c>
      <c r="K24" s="115">
        <f>IF(ISBLANK('BİNA ve TES. BİLG.'!$I24),"",'BİNA ve TES. BİLG.'!$I24)</f>
      </c>
      <c r="L24" s="114">
        <f>IF(ISBLANK('BİNA ve TES. BİLG.'!$I24),"",PRODUCT($B24,K24))</f>
      </c>
      <c r="M24" s="115">
        <f>IF(ISBLANK('BİNA ve TES. BİLG.'!$I25),"",'BİNA ve TES. BİLG.'!$I25)</f>
      </c>
      <c r="N24" s="114">
        <f>IF(ISBLANK('BİNA ve TES. BİLG.'!$I25),"",PRODUCT($B24,M24))</f>
      </c>
      <c r="O24" s="115">
        <f>IF(ISBLANK('BİNA ve TES. BİLG.'!$I26),"",'BİNA ve TES. BİLG.'!$I26)</f>
      </c>
      <c r="P24" s="114">
        <f>IF(ISBLANK('BİNA ve TES. BİLG.'!$I26),"",PRODUCT($B24,O24))</f>
      </c>
      <c r="Q24" s="115">
        <f>IF(ISBLANK('BİNA ve TES. BİLG.'!$I27),"",'BİNA ve TES. BİLG.'!$I27)</f>
      </c>
      <c r="R24" s="114">
        <f>IF(ISBLANK('BİNA ve TES. BİLG.'!$I27),"",PRODUCT($B24,Q24))</f>
      </c>
      <c r="S24" s="115">
        <f>IF(ISBLANK('BİNA ve TES. BİLG.'!$I28),"",'BİNA ve TES. BİLG.'!$I28)</f>
      </c>
      <c r="T24" s="114">
        <f>IF(ISBLANK('BİNA ve TES. BİLG.'!$I28),"",PRODUCT($B24,S24))</f>
      </c>
      <c r="U24" s="115">
        <f>IF(ISBLANK('BİNA ve TES. BİLG.'!$I29),"",'BİNA ve TES. BİLG.'!$I29)</f>
      </c>
      <c r="V24" s="114">
        <f>IF(ISBLANK('BİNA ve TES. BİLG.'!$I29),"",PRODUCT($B24,U24))</f>
      </c>
      <c r="W24" s="115">
        <f>IF(ISBLANK('BİNA ve TES. BİLG.'!$I30),"",'BİNA ve TES. BİLG.'!$I30)</f>
      </c>
      <c r="X24" s="114">
        <f>IF(ISBLANK('BİNA ve TES. BİLG.'!$I30),"",PRODUCT($B24,W24))</f>
      </c>
      <c r="Y24" s="115">
        <f>IF(ISBLANK('BİNA ve TES. BİLG.'!$I31),"",'BİNA ve TES. BİLG.'!$I31)</f>
      </c>
      <c r="Z24" s="114">
        <f>IF(ISBLANK('BİNA ve TES. BİLG.'!$I31),"",PRODUCT($B24,Y24))</f>
      </c>
      <c r="AA24" s="115">
        <f>IF(ISBLANK('BİNA ve TES. BİLG.'!$I32),"",'BİNA ve TES. BİLG.'!$I32)</f>
      </c>
      <c r="AB24" s="114">
        <f>IF(ISBLANK('BİNA ve TES. BİLG.'!$I32),"",PRODUCT($B24,AA24))</f>
      </c>
      <c r="AC24" s="115">
        <f>IF(ISBLANK('BİNA ve TES. BİLG.'!$I33),"",'BİNA ve TES. BİLG.'!$I33)</f>
      </c>
      <c r="AD24" s="114">
        <f>IF(ISBLANK('BİNA ve TES. BİLG.'!$I33),"",PRODUCT($B24,AC24))</f>
      </c>
      <c r="AE24" s="115">
        <f>IF(ISBLANK('BİNA ve TES. BİLG.'!$I34),"",'BİNA ve TES. BİLG.'!$I34)</f>
      </c>
      <c r="AF24" s="114">
        <f>IF(ISBLANK('BİNA ve TES. BİLG.'!$I34),"",PRODUCT($B24,AE24))</f>
      </c>
    </row>
    <row r="25" spans="1:32" ht="12.75">
      <c r="A25" s="83" t="s">
        <v>75</v>
      </c>
      <c r="B25" s="83">
        <v>0</v>
      </c>
      <c r="C25" s="115">
        <f>IF(ISBLANK('BİNA ve TES. BİLG.'!$J20),"",'BİNA ve TES. BİLG.'!$J20)</f>
      </c>
      <c r="D25" s="114">
        <f>IF(ISBLANK('BİNA ve TES. BİLG.'!$J20),"",PRODUCT($B25,C25))</f>
      </c>
      <c r="E25" s="115">
        <f>IF(ISBLANK('BİNA ve TES. BİLG.'!$J21),"",'BİNA ve TES. BİLG.'!$J21)</f>
        <v>1</v>
      </c>
      <c r="F25" s="114">
        <f>IF(ISBLANK('BİNA ve TES. BİLG.'!$J21),"",PRODUCT($B25,E25))</f>
        <v>0</v>
      </c>
      <c r="G25" s="115">
        <f>IF(ISBLANK('BİNA ve TES. BİLG.'!$J22),"",'BİNA ve TES. BİLG.'!$J22)</f>
      </c>
      <c r="H25" s="114">
        <f>IF(ISBLANK('BİNA ve TES. BİLG.'!$J22),"",PRODUCT($B25,G25))</f>
      </c>
      <c r="I25" s="115">
        <f>IF(ISBLANK('BİNA ve TES. BİLG.'!$J23),"",'BİNA ve TES. BİLG.'!$J23)</f>
        <v>1</v>
      </c>
      <c r="J25" s="114">
        <f>IF(ISBLANK('BİNA ve TES. BİLG.'!$J23),"",PRODUCT($B25,I25))</f>
        <v>0</v>
      </c>
      <c r="K25" s="115">
        <f>IF(ISBLANK('BİNA ve TES. BİLG.'!$J24),"",'BİNA ve TES. BİLG.'!$J24)</f>
      </c>
      <c r="L25" s="114">
        <f>IF(ISBLANK('BİNA ve TES. BİLG.'!$J24),"",PRODUCT($B25,K25))</f>
      </c>
      <c r="M25" s="115">
        <f>IF(ISBLANK('BİNA ve TES. BİLG.'!$J25),"",'BİNA ve TES. BİLG.'!$J25)</f>
        <v>1</v>
      </c>
      <c r="N25" s="114">
        <f>IF(ISBLANK('BİNA ve TES. BİLG.'!$J25),"",PRODUCT($B25,M25))</f>
        <v>0</v>
      </c>
      <c r="O25" s="115">
        <f>IF(ISBLANK('BİNA ve TES. BİLG.'!$J26),"",'BİNA ve TES. BİLG.'!$J26)</f>
      </c>
      <c r="P25" s="114">
        <f>IF(ISBLANK('BİNA ve TES. BİLG.'!$J26),"",PRODUCT($B25,O25))</f>
      </c>
      <c r="Q25" s="115">
        <f>IF(ISBLANK('BİNA ve TES. BİLG.'!$J27),"",'BİNA ve TES. BİLG.'!$J27)</f>
        <v>1</v>
      </c>
      <c r="R25" s="114">
        <f>IF(ISBLANK('BİNA ve TES. BİLG.'!$J27),"",PRODUCT($B25,Q25))</f>
        <v>0</v>
      </c>
      <c r="S25" s="115">
        <f>IF(ISBLANK('BİNA ve TES. BİLG.'!$J28),"",'BİNA ve TES. BİLG.'!$J28)</f>
        <v>1</v>
      </c>
      <c r="T25" s="114">
        <f>IF(ISBLANK('BİNA ve TES. BİLG.'!$J28),"",PRODUCT($B25,S25))</f>
        <v>0</v>
      </c>
      <c r="U25" s="115">
        <f>IF(ISBLANK('BİNA ve TES. BİLG.'!$J29),"",'BİNA ve TES. BİLG.'!$J29)</f>
        <v>1</v>
      </c>
      <c r="V25" s="114">
        <f>IF(ISBLANK('BİNA ve TES. BİLG.'!$J29),"",PRODUCT($B25,U25))</f>
        <v>0</v>
      </c>
      <c r="W25" s="115">
        <f>IF(ISBLANK('BİNA ve TES. BİLG.'!$J30),"",'BİNA ve TES. BİLG.'!$J30)</f>
      </c>
      <c r="X25" s="114">
        <f>IF(ISBLANK('BİNA ve TES. BİLG.'!$J30),"",PRODUCT($B25,W25))</f>
      </c>
      <c r="Y25" s="115">
        <f>IF(ISBLANK('BİNA ve TES. BİLG.'!$J31),"",'BİNA ve TES. BİLG.'!$J31)</f>
      </c>
      <c r="Z25" s="114">
        <f>IF(ISBLANK('BİNA ve TES. BİLG.'!$J31),"",PRODUCT($B25,Y25))</f>
      </c>
      <c r="AA25" s="115">
        <f>IF(ISBLANK('BİNA ve TES. BİLG.'!$J32),"",'BİNA ve TES. BİLG.'!$J32)</f>
        <v>1</v>
      </c>
      <c r="AB25" s="114">
        <f>IF(ISBLANK('BİNA ve TES. BİLG.'!$J32),"",PRODUCT($B25,AA25))</f>
        <v>0</v>
      </c>
      <c r="AC25" s="115">
        <f>IF(ISBLANK('BİNA ve TES. BİLG.'!$J33),"",'BİNA ve TES. BİLG.'!$J33)</f>
      </c>
      <c r="AD25" s="114">
        <f>IF(ISBLANK('BİNA ve TES. BİLG.'!$J33),"",PRODUCT($B25,AC25))</f>
      </c>
      <c r="AE25" s="115">
        <f>IF(ISBLANK('BİNA ve TES. BİLG.'!$J34),"",'BİNA ve TES. BİLG.'!$J34)</f>
        <v>1</v>
      </c>
      <c r="AF25" s="114">
        <f>IF(ISBLANK('BİNA ve TES. BİLG.'!$J34),"",PRODUCT($B25,AE25))</f>
        <v>0</v>
      </c>
    </row>
    <row r="26" spans="1:32" ht="12.75">
      <c r="A26" s="83" t="s">
        <v>76</v>
      </c>
      <c r="B26" s="83">
        <v>1.3</v>
      </c>
      <c r="C26" s="115">
        <f>IF(ISBLANK('BİNA ve TES. BİLG.'!$K20),"",'BİNA ve TES. BİLG.'!$K20)</f>
        <v>1</v>
      </c>
      <c r="D26" s="114">
        <f>IF(ISBLANK('BİNA ve TES. BİLG.'!$K20),"",PRODUCT($B26,C26))</f>
        <v>1.3</v>
      </c>
      <c r="E26" s="115">
        <f>IF(ISBLANK('BİNA ve TES. BİLG.'!$K21),"",'BİNA ve TES. BİLG.'!$K21)</f>
      </c>
      <c r="F26" s="114">
        <f>IF(ISBLANK('BİNA ve TES. BİLG.'!$K21),"",PRODUCT($B26,E26))</f>
      </c>
      <c r="G26" s="115">
        <f>IF(ISBLANK('BİNA ve TES. BİLG.'!$K22),"",'BİNA ve TES. BİLG.'!$K22)</f>
      </c>
      <c r="H26" s="114">
        <f>IF(ISBLANK('BİNA ve TES. BİLG.'!$K22),"",PRODUCT($B26,G26))</f>
      </c>
      <c r="I26" s="115">
        <f>IF(ISBLANK('BİNA ve TES. BİLG.'!$K23),"",'BİNA ve TES. BİLG.'!$K23)</f>
      </c>
      <c r="J26" s="114">
        <f>IF(ISBLANK('BİNA ve TES. BİLG.'!$K23),"",PRODUCT($B26,I26))</f>
      </c>
      <c r="K26" s="115">
        <f>IF(ISBLANK('BİNA ve TES. BİLG.'!$K24),"",'BİNA ve TES. BİLG.'!$K24)</f>
        <v>1</v>
      </c>
      <c r="L26" s="114">
        <f>IF(ISBLANK('BİNA ve TES. BİLG.'!$K24),"",PRODUCT($B26,K26))</f>
        <v>1.3</v>
      </c>
      <c r="M26" s="115">
        <f>IF(ISBLANK('BİNA ve TES. BİLG.'!$K25),"",'BİNA ve TES. BİLG.'!$K25)</f>
      </c>
      <c r="N26" s="114">
        <f>IF(ISBLANK('BİNA ve TES. BİLG.'!$K25),"",PRODUCT($B26,M26))</f>
      </c>
      <c r="O26" s="115">
        <f>IF(ISBLANK('BİNA ve TES. BİLG.'!$K26),"",'BİNA ve TES. BİLG.'!$K26)</f>
        <v>1</v>
      </c>
      <c r="P26" s="114">
        <f>IF(ISBLANK('BİNA ve TES. BİLG.'!$K26),"",PRODUCT($B26,O26))</f>
        <v>1.3</v>
      </c>
      <c r="Q26" s="115">
        <f>IF(ISBLANK('BİNA ve TES. BİLG.'!$K27),"",'BİNA ve TES. BİLG.'!$K27)</f>
      </c>
      <c r="R26" s="114">
        <f>IF(ISBLANK('BİNA ve TES. BİLG.'!$K27),"",PRODUCT($B26,Q26))</f>
      </c>
      <c r="S26" s="115">
        <f>IF(ISBLANK('BİNA ve TES. BİLG.'!$K28),"",'BİNA ve TES. BİLG.'!$K28)</f>
      </c>
      <c r="T26" s="114">
        <f>IF(ISBLANK('BİNA ve TES. BİLG.'!$K28),"",PRODUCT($B26,S26))</f>
      </c>
      <c r="U26" s="115">
        <f>IF(ISBLANK('BİNA ve TES. BİLG.'!$K29),"",'BİNA ve TES. BİLG.'!$K29)</f>
      </c>
      <c r="V26" s="114">
        <f>IF(ISBLANK('BİNA ve TES. BİLG.'!$K29),"",PRODUCT($B26,U26))</f>
      </c>
      <c r="W26" s="115">
        <f>IF(ISBLANK('BİNA ve TES. BİLG.'!$K30),"",'BİNA ve TES. BİLG.'!$K30)</f>
      </c>
      <c r="X26" s="114">
        <f>IF(ISBLANK('BİNA ve TES. BİLG.'!$K30),"",PRODUCT($B26,W26))</f>
      </c>
      <c r="Y26" s="115">
        <f>IF(ISBLANK('BİNA ve TES. BİLG.'!$K31),"",'BİNA ve TES. BİLG.'!$K31)</f>
        <v>1</v>
      </c>
      <c r="Z26" s="114">
        <f>IF(ISBLANK('BİNA ve TES. BİLG.'!$K31),"",PRODUCT($B26,Y26))</f>
        <v>1.3</v>
      </c>
      <c r="AA26" s="115">
        <f>IF(ISBLANK('BİNA ve TES. BİLG.'!$K32),"",'BİNA ve TES. BİLG.'!$K32)</f>
      </c>
      <c r="AB26" s="114">
        <f>IF(ISBLANK('BİNA ve TES. BİLG.'!$K32),"",PRODUCT($B26,AA26))</f>
      </c>
      <c r="AC26" s="115">
        <f>IF(ISBLANK('BİNA ve TES. BİLG.'!$K33),"",'BİNA ve TES. BİLG.'!$K33)</f>
        <v>1</v>
      </c>
      <c r="AD26" s="114">
        <f>IF(ISBLANK('BİNA ve TES. BİLG.'!$K33),"",PRODUCT($B26,AC26))</f>
        <v>1.3</v>
      </c>
      <c r="AE26" s="115">
        <f>IF(ISBLANK('BİNA ve TES. BİLG.'!$K34),"",'BİNA ve TES. BİLG.'!$K34)</f>
      </c>
      <c r="AF26" s="114">
        <f>IF(ISBLANK('BİNA ve TES. BİLG.'!$K34),"",PRODUCT($B26,AE26))</f>
      </c>
    </row>
    <row r="27" spans="1:32" ht="12.75">
      <c r="A27" s="83" t="s">
        <v>57</v>
      </c>
      <c r="B27" s="83">
        <v>0</v>
      </c>
      <c r="C27" s="115">
        <f>IF(ISBLANK('BİNA ve TES. BİLG.'!$L20),"",'BİNA ve TES. BİLG.'!$L20)</f>
      </c>
      <c r="D27" s="114">
        <f>IF(ISBLANK('BİNA ve TES. BİLG.'!$L20),"",PRODUCT($B27,C27))</f>
      </c>
      <c r="E27" s="115">
        <f>IF(ISBLANK('BİNA ve TES. BİLG.'!$L21),"",'BİNA ve TES. BİLG.'!$L21)</f>
      </c>
      <c r="F27" s="114">
        <f>IF(ISBLANK('BİNA ve TES. BİLG.'!$L21),"",PRODUCT($B27,E27))</f>
      </c>
      <c r="G27" s="115">
        <f>IF(ISBLANK('BİNA ve TES. BİLG.'!$L22),"",'BİNA ve TES. BİLG.'!$L22)</f>
      </c>
      <c r="H27" s="114">
        <f>IF(ISBLANK('BİNA ve TES. BİLG.'!$L22),"",PRODUCT($B27,G27))</f>
      </c>
      <c r="I27" s="115">
        <f>IF(ISBLANK('BİNA ve TES. BİLG.'!$L23),"",'BİNA ve TES. BİLG.'!$L23)</f>
      </c>
      <c r="J27" s="114">
        <f>IF(ISBLANK('BİNA ve TES. BİLG.'!$L23),"",PRODUCT($B27,I27))</f>
      </c>
      <c r="K27" s="115">
        <f>IF(ISBLANK('BİNA ve TES. BİLG.'!$L24),"",'BİNA ve TES. BİLG.'!$L24)</f>
      </c>
      <c r="L27" s="114">
        <f>IF(ISBLANK('BİNA ve TES. BİLG.'!$L24),"",PRODUCT($B27,K27))</f>
      </c>
      <c r="M27" s="115">
        <f>IF(ISBLANK('BİNA ve TES. BİLG.'!$L25),"",'BİNA ve TES. BİLG.'!$L25)</f>
      </c>
      <c r="N27" s="114">
        <f>IF(ISBLANK('BİNA ve TES. BİLG.'!$L25),"",PRODUCT($B27,M27))</f>
      </c>
      <c r="O27" s="115">
        <f>IF(ISBLANK('BİNA ve TES. BİLG.'!$L26),"",'BİNA ve TES. BİLG.'!$L26)</f>
      </c>
      <c r="P27" s="114">
        <f>IF(ISBLANK('BİNA ve TES. BİLG.'!$L26),"",PRODUCT($B27,O27))</f>
      </c>
      <c r="Q27" s="115">
        <f>IF(ISBLANK('BİNA ve TES. BİLG.'!$L27),"",'BİNA ve TES. BİLG.'!$L27)</f>
      </c>
      <c r="R27" s="114">
        <f>IF(ISBLANK('BİNA ve TES. BİLG.'!$L27),"",PRODUCT($B27,Q27))</f>
      </c>
      <c r="S27" s="115">
        <f>IF(ISBLANK('BİNA ve TES. BİLG.'!$L28),"",'BİNA ve TES. BİLG.'!$L28)</f>
      </c>
      <c r="T27" s="114">
        <f>IF(ISBLANK('BİNA ve TES. BİLG.'!$L28),"",PRODUCT($B27,S27))</f>
      </c>
      <c r="U27" s="115">
        <f>IF(ISBLANK('BİNA ve TES. BİLG.'!$L29),"",'BİNA ve TES. BİLG.'!$L29)</f>
      </c>
      <c r="V27" s="114">
        <f>IF(ISBLANK('BİNA ve TES. BİLG.'!$L29),"",PRODUCT($B27,U27))</f>
      </c>
      <c r="W27" s="115">
        <f>IF(ISBLANK('BİNA ve TES. BİLG.'!$L30),"",'BİNA ve TES. BİLG.'!$L30)</f>
      </c>
      <c r="X27" s="114">
        <f>IF(ISBLANK('BİNA ve TES. BİLG.'!$L30),"",PRODUCT($B27,W27))</f>
      </c>
      <c r="Y27" s="115">
        <f>IF(ISBLANK('BİNA ve TES. BİLG.'!$L31),"",'BİNA ve TES. BİLG.'!$L31)</f>
      </c>
      <c r="Z27" s="114">
        <f>IF(ISBLANK('BİNA ve TES. BİLG.'!$L31),"",PRODUCT($B27,Y27))</f>
      </c>
      <c r="AA27" s="115">
        <f>IF(ISBLANK('BİNA ve TES. BİLG.'!$L32),"",'BİNA ve TES. BİLG.'!$L32)</f>
      </c>
      <c r="AB27" s="114">
        <f>IF(ISBLANK('BİNA ve TES. BİLG.'!$L32),"",PRODUCT($B27,AA27))</f>
      </c>
      <c r="AC27" s="115">
        <f>IF(ISBLANK('BİNA ve TES. BİLG.'!$L33),"",'BİNA ve TES. BİLG.'!$L33)</f>
      </c>
      <c r="AD27" s="114">
        <f>IF(ISBLANK('BİNA ve TES. BİLG.'!$L33),"",PRODUCT($B27,AC27))</f>
      </c>
      <c r="AE27" s="115">
        <f>IF(ISBLANK('BİNA ve TES. BİLG.'!$L34),"",'BİNA ve TES. BİLG.'!$L34)</f>
      </c>
      <c r="AF27" s="114">
        <f>IF(ISBLANK('BİNA ve TES. BİLG.'!$L34),"",PRODUCT($B27,AE27))</f>
      </c>
    </row>
    <row r="28" spans="1:32" ht="12.75">
      <c r="A28" s="83" t="s">
        <v>58</v>
      </c>
      <c r="B28" s="83">
        <v>0.5</v>
      </c>
      <c r="C28" s="115">
        <f>IF(ISBLANK('BİNA ve TES. BİLG.'!$M20),"",'BİNA ve TES. BİLG.'!$M20)</f>
        <v>1</v>
      </c>
      <c r="D28" s="114">
        <f>IF(ISBLANK('BİNA ve TES. BİLG.'!$M20),"",PRODUCT($B28,C28))</f>
        <v>0.5</v>
      </c>
      <c r="E28" s="115">
        <f>IF(ISBLANK('BİNA ve TES. BİLG.'!$M21),"",'BİNA ve TES. BİLG.'!$M21)</f>
        <v>1</v>
      </c>
      <c r="F28" s="114">
        <f>IF(ISBLANK('BİNA ve TES. BİLG.'!$M21),"",PRODUCT($B28,E28))</f>
        <v>0.5</v>
      </c>
      <c r="G28" s="115">
        <f>IF(ISBLANK('BİNA ve TES. BİLG.'!$M22),"",'BİNA ve TES. BİLG.'!$M22)</f>
      </c>
      <c r="H28" s="114">
        <f>IF(ISBLANK('BİNA ve TES. BİLG.'!$M22),"",PRODUCT($B28,G28))</f>
      </c>
      <c r="I28" s="115">
        <f>IF(ISBLANK('BİNA ve TES. BİLG.'!$M23),"",'BİNA ve TES. BİLG.'!$M23)</f>
        <v>1</v>
      </c>
      <c r="J28" s="114">
        <f>IF(ISBLANK('BİNA ve TES. BİLG.'!$M23),"",PRODUCT($B28,I28))</f>
        <v>0.5</v>
      </c>
      <c r="K28" s="115">
        <f>IF(ISBLANK('BİNA ve TES. BİLG.'!$M24),"",'BİNA ve TES. BİLG.'!$M24)</f>
        <v>1</v>
      </c>
      <c r="L28" s="114">
        <f>IF(ISBLANK('BİNA ve TES. BİLG.'!$M24),"",PRODUCT($B28,K28))</f>
        <v>0.5</v>
      </c>
      <c r="M28" s="115">
        <f>IF(ISBLANK('BİNA ve TES. BİLG.'!$M25),"",'BİNA ve TES. BİLG.'!$M25)</f>
        <v>1</v>
      </c>
      <c r="N28" s="114">
        <f>IF(ISBLANK('BİNA ve TES. BİLG.'!$M25),"",PRODUCT($B28,M28))</f>
        <v>0.5</v>
      </c>
      <c r="O28" s="115">
        <f>IF(ISBLANK('BİNA ve TES. BİLG.'!$M26),"",'BİNA ve TES. BİLG.'!$M26)</f>
      </c>
      <c r="P28" s="114">
        <f>IF(ISBLANK('BİNA ve TES. BİLG.'!$M26),"",PRODUCT($B28,O28))</f>
      </c>
      <c r="Q28" s="115">
        <f>IF(ISBLANK('BİNA ve TES. BİLG.'!$M27),"",'BİNA ve TES. BİLG.'!$M27)</f>
      </c>
      <c r="R28" s="114">
        <f>IF(ISBLANK('BİNA ve TES. BİLG.'!$M27),"",PRODUCT($B28,Q28))</f>
      </c>
      <c r="S28" s="115">
        <f>IF(ISBLANK('BİNA ve TES. BİLG.'!$M28),"",'BİNA ve TES. BİLG.'!$M28)</f>
      </c>
      <c r="T28" s="114">
        <f>IF(ISBLANK('BİNA ve TES. BİLG.'!$M28),"",PRODUCT($B28,S28))</f>
      </c>
      <c r="U28" s="115">
        <f>IF(ISBLANK('BİNA ve TES. BİLG.'!$M29),"",'BİNA ve TES. BİLG.'!$M29)</f>
      </c>
      <c r="V28" s="114">
        <f>IF(ISBLANK('BİNA ve TES. BİLG.'!$M29),"",PRODUCT($B28,U28))</f>
      </c>
      <c r="W28" s="115">
        <f>IF(ISBLANK('BİNA ve TES. BİLG.'!$M30),"",'BİNA ve TES. BİLG.'!$M30)</f>
      </c>
      <c r="X28" s="114">
        <f>IF(ISBLANK('BİNA ve TES. BİLG.'!$M30),"",PRODUCT($B28,W28))</f>
      </c>
      <c r="Y28" s="115">
        <f>IF(ISBLANK('BİNA ve TES. BİLG.'!$M31),"",'BİNA ve TES. BİLG.'!$M31)</f>
        <v>1</v>
      </c>
      <c r="Z28" s="114">
        <f>IF(ISBLANK('BİNA ve TES. BİLG.'!$M31),"",PRODUCT($B28,Y28))</f>
        <v>0.5</v>
      </c>
      <c r="AA28" s="115">
        <f>IF(ISBLANK('BİNA ve TES. BİLG.'!$M32),"",'BİNA ve TES. BİLG.'!$M32)</f>
        <v>1</v>
      </c>
      <c r="AB28" s="114">
        <f>IF(ISBLANK('BİNA ve TES. BİLG.'!$M32),"",PRODUCT($B28,AA28))</f>
        <v>0.5</v>
      </c>
      <c r="AC28" s="115">
        <f>IF(ISBLANK('BİNA ve TES. BİLG.'!$M33),"",'BİNA ve TES. BİLG.'!$M33)</f>
        <v>1</v>
      </c>
      <c r="AD28" s="114">
        <f>IF(ISBLANK('BİNA ve TES. BİLG.'!$M33),"",PRODUCT($B28,AC28))</f>
        <v>0.5</v>
      </c>
      <c r="AE28" s="115">
        <f>IF(ISBLANK('BİNA ve TES. BİLG.'!$M34),"",'BİNA ve TES. BİLG.'!$M34)</f>
        <v>1</v>
      </c>
      <c r="AF28" s="114">
        <f>IF(ISBLANK('BİNA ve TES. BİLG.'!$M34),"",PRODUCT($B28,AE28))</f>
        <v>0.5</v>
      </c>
    </row>
    <row r="29" spans="1:32" ht="12.75">
      <c r="A29" s="83" t="s">
        <v>104</v>
      </c>
      <c r="B29" s="83"/>
      <c r="C29" s="269">
        <f>SUM(D20:D28)</f>
        <v>3.5</v>
      </c>
      <c r="D29" s="270"/>
      <c r="E29" s="269">
        <f>SUM(F20:F28)</f>
        <v>2.2</v>
      </c>
      <c r="F29" s="270"/>
      <c r="G29" s="269">
        <f>SUM(H20:H28)</f>
        <v>2.4000000000000004</v>
      </c>
      <c r="H29" s="270"/>
      <c r="I29" s="269">
        <f>SUM(J20:J28)</f>
        <v>1.8</v>
      </c>
      <c r="J29" s="270"/>
      <c r="K29" s="269">
        <f>SUM(L20:L28)</f>
        <v>3.9000000000000004</v>
      </c>
      <c r="L29" s="270"/>
      <c r="M29" s="269">
        <f>SUM(N20:N28)</f>
        <v>1</v>
      </c>
      <c r="N29" s="270"/>
      <c r="O29" s="269">
        <f>SUM(P20:P28)</f>
        <v>1.8</v>
      </c>
      <c r="P29" s="270"/>
      <c r="Q29" s="269">
        <f>SUM(R20:R28)</f>
        <v>0</v>
      </c>
      <c r="R29" s="270"/>
      <c r="S29" s="269">
        <f>SUM(T20:T28)</f>
        <v>0</v>
      </c>
      <c r="T29" s="270"/>
      <c r="U29" s="269">
        <f>SUM(V20:V28)</f>
        <v>0.9</v>
      </c>
      <c r="V29" s="270"/>
      <c r="W29" s="269">
        <f>SUM(X20:X28)</f>
        <v>0.4</v>
      </c>
      <c r="X29" s="270"/>
      <c r="Y29" s="269">
        <f>SUM(Z20:Z28)</f>
        <v>3.1</v>
      </c>
      <c r="Z29" s="270"/>
      <c r="AA29" s="269">
        <f>SUM(AB20:AB28)</f>
        <v>1.4</v>
      </c>
      <c r="AB29" s="270"/>
      <c r="AC29" s="269">
        <f>SUM(AD20:AD28)</f>
        <v>4.3</v>
      </c>
      <c r="AD29" s="270"/>
      <c r="AE29" s="269">
        <f>SUM(AF20:AF28)</f>
        <v>3</v>
      </c>
      <c r="AF29" s="270"/>
    </row>
    <row r="30" spans="29:32" ht="12.75">
      <c r="AC30" s="97"/>
      <c r="AD30" s="97"/>
      <c r="AE30" s="97"/>
      <c r="AF30" s="77"/>
    </row>
    <row r="31" spans="1:32" ht="12.75">
      <c r="A31" s="68" t="s">
        <v>71</v>
      </c>
      <c r="B31" s="273" t="s">
        <v>70</v>
      </c>
      <c r="C31" s="277" t="s">
        <v>74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8"/>
      <c r="AA31" s="87"/>
      <c r="AB31" s="87"/>
      <c r="AC31" s="87"/>
      <c r="AD31" s="87"/>
      <c r="AE31" s="87"/>
      <c r="AF31" s="87"/>
    </row>
    <row r="32" spans="1:32" ht="12.75">
      <c r="A32" s="70" t="s">
        <v>72</v>
      </c>
      <c r="B32" s="274"/>
      <c r="C32" s="271">
        <f>IF(ISBLANK('BİNA ve TES. BİLG.'!$A35),"",'BİNA ve TES. BİLG.'!$A35)</f>
      </c>
      <c r="D32" s="272"/>
      <c r="E32" s="271">
        <f>IF(ISBLANK('BİNA ve TES. BİLG.'!$A36),"",'BİNA ve TES. BİLG.'!$A36)</f>
      </c>
      <c r="F32" s="272"/>
      <c r="G32" s="271">
        <f>IF(ISBLANK('BİNA ve TES. BİLG.'!$A37),"",'BİNA ve TES. BİLG.'!$A37)</f>
      </c>
      <c r="H32" s="272"/>
      <c r="I32" s="271">
        <f>IF(ISBLANK('BİNA ve TES. BİLG.'!$A38),"",'BİNA ve TES. BİLG.'!$A38)</f>
      </c>
      <c r="J32" s="272"/>
      <c r="K32" s="271">
        <f>IF(ISBLANK('BİNA ve TES. BİLG.'!$A39),"",'BİNA ve TES. BİLG.'!$A39)</f>
      </c>
      <c r="L32" s="272"/>
      <c r="M32" s="271">
        <f>IF(ISBLANK('BİNA ve TES. BİLG.'!$A40),"",'BİNA ve TES. BİLG.'!$A40)</f>
      </c>
      <c r="N32" s="272"/>
      <c r="O32" s="271">
        <f>IF(ISBLANK('BİNA ve TES. BİLG.'!$A41),"",'BİNA ve TES. BİLG.'!$A41)</f>
      </c>
      <c r="P32" s="272"/>
      <c r="Q32" s="271">
        <f>IF(ISBLANK('BİNA ve TES. BİLG.'!$A42),"",'BİNA ve TES. BİLG.'!$A42)</f>
      </c>
      <c r="R32" s="272"/>
      <c r="S32" s="271">
        <f>IF(ISBLANK('BİNA ve TES. BİLG.'!$A43),"",'BİNA ve TES. BİLG.'!$A43)</f>
      </c>
      <c r="T32" s="272"/>
      <c r="U32" s="271">
        <f>IF(ISBLANK('BİNA ve TES. BİLG.'!$A44),"",'BİNA ve TES. BİLG.'!$A44)</f>
      </c>
      <c r="V32" s="272"/>
      <c r="W32" s="271">
        <f>IF(ISBLANK('BİNA ve TES. BİLG.'!$A45),"",'BİNA ve TES. BİLG.'!$A45)</f>
      </c>
      <c r="X32" s="272"/>
      <c r="Y32" s="279">
        <f>IF(ISBLANK('BİNA ve TES. BİLG.'!$A46),"",'BİNA ve TES. BİLG.'!$A46)</f>
      </c>
      <c r="Z32" s="272"/>
      <c r="AA32" s="87"/>
      <c r="AB32" s="87"/>
      <c r="AC32" s="87"/>
      <c r="AD32" s="87"/>
      <c r="AE32" s="87"/>
      <c r="AF32" s="87"/>
    </row>
    <row r="33" spans="1:32" ht="12.75">
      <c r="A33" s="66"/>
      <c r="B33" s="275"/>
      <c r="C33" s="84" t="s">
        <v>84</v>
      </c>
      <c r="D33" s="85" t="s">
        <v>70</v>
      </c>
      <c r="E33" s="83" t="s">
        <v>84</v>
      </c>
      <c r="F33" s="85" t="s">
        <v>70</v>
      </c>
      <c r="G33" s="83" t="s">
        <v>84</v>
      </c>
      <c r="H33" s="85" t="s">
        <v>70</v>
      </c>
      <c r="I33" s="83" t="s">
        <v>84</v>
      </c>
      <c r="J33" s="85" t="s">
        <v>70</v>
      </c>
      <c r="K33" s="83" t="s">
        <v>84</v>
      </c>
      <c r="L33" s="85" t="s">
        <v>70</v>
      </c>
      <c r="M33" s="83" t="s">
        <v>84</v>
      </c>
      <c r="N33" s="85" t="s">
        <v>70</v>
      </c>
      <c r="O33" s="83" t="s">
        <v>84</v>
      </c>
      <c r="P33" s="85" t="s">
        <v>70</v>
      </c>
      <c r="Q33" s="83" t="s">
        <v>84</v>
      </c>
      <c r="R33" s="85" t="s">
        <v>70</v>
      </c>
      <c r="S33" s="83" t="s">
        <v>84</v>
      </c>
      <c r="T33" s="85" t="s">
        <v>70</v>
      </c>
      <c r="U33" s="83" t="s">
        <v>84</v>
      </c>
      <c r="V33" s="85" t="s">
        <v>70</v>
      </c>
      <c r="W33" s="83" t="s">
        <v>84</v>
      </c>
      <c r="X33" s="85" t="s">
        <v>70</v>
      </c>
      <c r="Y33" s="83" t="s">
        <v>84</v>
      </c>
      <c r="Z33" s="85" t="s">
        <v>70</v>
      </c>
      <c r="AA33" s="87"/>
      <c r="AB33" s="96"/>
      <c r="AC33" s="87"/>
      <c r="AD33" s="96"/>
      <c r="AE33" s="87"/>
      <c r="AF33" s="96"/>
    </row>
    <row r="34" spans="1:32" ht="12.75">
      <c r="A34" s="90" t="s">
        <v>52</v>
      </c>
      <c r="B34" s="90">
        <v>0.5</v>
      </c>
      <c r="C34" s="115">
        <f>IF(ISBLANK('BİNA ve TES. BİLG.'!$E35),"",'BİNA ve TES. BİLG.'!$E35)</f>
      </c>
      <c r="D34" s="114">
        <f>IF(ISBLANK('BİNA ve TES. BİLG.'!$E35),"",PRODUCT($B34,C34))</f>
      </c>
      <c r="E34" s="115">
        <f>IF(ISBLANK('BİNA ve TES. BİLG.'!$E36),"",'BİNA ve TES. BİLG.'!$E36)</f>
      </c>
      <c r="F34" s="114">
        <f>IF(ISBLANK('BİNA ve TES. BİLG.'!$E36),"",PRODUCT($B34,E34))</f>
      </c>
      <c r="G34" s="115">
        <f>IF(ISBLANK('BİNA ve TES. BİLG.'!$E37),"",'BİNA ve TES. BİLG.'!$E37)</f>
      </c>
      <c r="H34" s="114">
        <f>IF(ISBLANK('BİNA ve TES. BİLG.'!$E37),"",PRODUCT($B34,G34))</f>
      </c>
      <c r="I34" s="115">
        <f>IF(ISBLANK('BİNA ve TES. BİLG.'!$E38),"",'BİNA ve TES. BİLG.'!$E38)</f>
      </c>
      <c r="J34" s="114">
        <f>IF(ISBLANK('BİNA ve TES. BİLG.'!$E38),"",PRODUCT($B34,I34))</f>
      </c>
      <c r="K34" s="115">
        <f>IF(ISBLANK('BİNA ve TES. BİLG.'!$E39),"",'BİNA ve TES. BİLG.'!$E39)</f>
      </c>
      <c r="L34" s="114">
        <f>IF(ISBLANK('BİNA ve TES. BİLG.'!$E39),"",PRODUCT($B34,K34))</f>
      </c>
      <c r="M34" s="115">
        <f>IF(ISBLANK('BİNA ve TES. BİLG.'!$E40),"",'BİNA ve TES. BİLG.'!$E40)</f>
      </c>
      <c r="N34" s="114">
        <f>IF(ISBLANK('BİNA ve TES. BİLG.'!$E40),"",PRODUCT($B34,M34))</f>
      </c>
      <c r="O34" s="115">
        <f>IF(ISBLANK('BİNA ve TES. BİLG.'!$E41),"",'BİNA ve TES. BİLG.'!$E41)</f>
      </c>
      <c r="P34" s="114">
        <f>IF(ISBLANK('BİNA ve TES. BİLG.'!$E41),"",PRODUCT($B34,O34))</f>
      </c>
      <c r="Q34" s="115">
        <f>IF(ISBLANK('BİNA ve TES. BİLG.'!$E42),"",'BİNA ve TES. BİLG.'!$E42)</f>
      </c>
      <c r="R34" s="114">
        <f>IF(ISBLANK('BİNA ve TES. BİLG.'!$E42),"",PRODUCT($B34,Q34))</f>
      </c>
      <c r="S34" s="115">
        <f>IF(ISBLANK('BİNA ve TES. BİLG.'!$E43),"",'BİNA ve TES. BİLG.'!$E43)</f>
      </c>
      <c r="T34" s="114">
        <f>IF(ISBLANK('BİNA ve TES. BİLG.'!$E43),"",PRODUCT($B34,S34))</f>
      </c>
      <c r="U34" s="115">
        <f>IF(ISBLANK('BİNA ve TES. BİLG.'!$E44),"",'BİNA ve TES. BİLG.'!$E44)</f>
      </c>
      <c r="V34" s="114">
        <f>IF(ISBLANK('BİNA ve TES. BİLG.'!$E44),"",PRODUCT($B34,U34))</f>
      </c>
      <c r="W34" s="115">
        <f>IF(ISBLANK('BİNA ve TES. BİLG.'!$E45),"",'BİNA ve TES. BİLG.'!$E45)</f>
      </c>
      <c r="X34" s="114">
        <f>IF(ISBLANK('BİNA ve TES. BİLG.'!$E45),"",PRODUCT($B34,W34))</f>
      </c>
      <c r="Y34" s="116">
        <f>IF(ISBLANK('BİNA ve TES. BİLG.'!$E46),"",'BİNA ve TES. BİLG.'!$E46)</f>
      </c>
      <c r="Z34" s="114">
        <f>IF(ISBLANK('BİNA ve TES. BİLG.'!$E46),"",PRODUCT($B34,Y34))</f>
      </c>
      <c r="AA34" s="87"/>
      <c r="AB34" s="87"/>
      <c r="AC34" s="87"/>
      <c r="AD34" s="87"/>
      <c r="AE34" s="87"/>
      <c r="AF34" s="87"/>
    </row>
    <row r="35" spans="1:32" ht="12.75">
      <c r="A35" s="83" t="s">
        <v>94</v>
      </c>
      <c r="B35" s="83">
        <v>0.4</v>
      </c>
      <c r="C35" s="115">
        <f>IF(ISBLANK('BİNA ve TES. BİLG.'!$F35),"",'BİNA ve TES. BİLG.'!$F35)</f>
      </c>
      <c r="D35" s="114">
        <f>IF(ISBLANK('BİNA ve TES. BİLG.'!$F35),"",PRODUCT($B35,C35))</f>
      </c>
      <c r="E35" s="115">
        <f>IF(ISBLANK('BİNA ve TES. BİLG.'!$F36),"",'BİNA ve TES. BİLG.'!$F36)</f>
      </c>
      <c r="F35" s="114">
        <f>IF(ISBLANK('BİNA ve TES. BİLG.'!$F36),"",PRODUCT($B35,E35))</f>
      </c>
      <c r="G35" s="115">
        <f>IF(ISBLANK('BİNA ve TES. BİLG.'!$F37),"",'BİNA ve TES. BİLG.'!$F37)</f>
      </c>
      <c r="H35" s="114">
        <f>IF(ISBLANK('BİNA ve TES. BİLG.'!$F37),"",PRODUCT($B35,G35))</f>
      </c>
      <c r="I35" s="115">
        <f>IF(ISBLANK('BİNA ve TES. BİLG.'!$F38),"",'BİNA ve TES. BİLG.'!$F38)</f>
      </c>
      <c r="J35" s="114">
        <f>IF(ISBLANK('BİNA ve TES. BİLG.'!$F38),"",PRODUCT($B35,I35))</f>
      </c>
      <c r="K35" s="115">
        <f>IF(ISBLANK('BİNA ve TES. BİLG.'!$F39),"",'BİNA ve TES. BİLG.'!$F39)</f>
      </c>
      <c r="L35" s="114">
        <f>IF(ISBLANK('BİNA ve TES. BİLG.'!$F39),"",PRODUCT($B35,K35))</f>
      </c>
      <c r="M35" s="115">
        <f>IF(ISBLANK('BİNA ve TES. BİLG.'!$F40),"",'BİNA ve TES. BİLG.'!$F40)</f>
      </c>
      <c r="N35" s="114">
        <f>IF(ISBLANK('BİNA ve TES. BİLG.'!$F40),"",PRODUCT($B35,M35))</f>
      </c>
      <c r="O35" s="115">
        <f>IF(ISBLANK('BİNA ve TES. BİLG.'!$F41),"",'BİNA ve TES. BİLG.'!$F41)</f>
      </c>
      <c r="P35" s="114">
        <f>IF(ISBLANK('BİNA ve TES. BİLG.'!$F41),"",PRODUCT($B35,O35))</f>
      </c>
      <c r="Q35" s="115">
        <f>IF(ISBLANK('BİNA ve TES. BİLG.'!$F42),"",'BİNA ve TES. BİLG.'!$F42)</f>
      </c>
      <c r="R35" s="114">
        <f>IF(ISBLANK('BİNA ve TES. BİLG.'!$F42),"",PRODUCT($B35,Q35))</f>
      </c>
      <c r="S35" s="115">
        <f>IF(ISBLANK('BİNA ve TES. BİLG.'!$F43),"",'BİNA ve TES. BİLG.'!$F43)</f>
      </c>
      <c r="T35" s="114">
        <f>IF(ISBLANK('BİNA ve TES. BİLG.'!$F43),"",PRODUCT($B35,S35))</f>
      </c>
      <c r="U35" s="115">
        <f>IF(ISBLANK('BİNA ve TES. BİLG.'!$F44),"",'BİNA ve TES. BİLG.'!$F44)</f>
      </c>
      <c r="V35" s="114">
        <f>IF(ISBLANK('BİNA ve TES. BİLG.'!$F44),"",PRODUCT($B35,U35))</f>
      </c>
      <c r="W35" s="115">
        <f>IF(ISBLANK('BİNA ve TES. BİLG.'!$F45),"",'BİNA ve TES. BİLG.'!$F45)</f>
      </c>
      <c r="X35" s="114">
        <f>IF(ISBLANK('BİNA ve TES. BİLG.'!$F45),"",PRODUCT($B35,W35))</f>
      </c>
      <c r="Y35" s="116">
        <f>IF(ISBLANK('BİNA ve TES. BİLG.'!$F46),"",'BİNA ve TES. BİLG.'!$F46)</f>
      </c>
      <c r="Z35" s="114">
        <f>IF(ISBLANK('BİNA ve TES. BİLG.'!$F46),"",PRODUCT($B35,Y35))</f>
      </c>
      <c r="AA35" s="87"/>
      <c r="AB35" s="87"/>
      <c r="AC35" s="87"/>
      <c r="AD35" s="87"/>
      <c r="AE35" s="87"/>
      <c r="AF35" s="87"/>
    </row>
    <row r="36" spans="1:32" ht="12.75">
      <c r="A36" s="83" t="s">
        <v>95</v>
      </c>
      <c r="B36" s="83">
        <v>0.3</v>
      </c>
      <c r="C36" s="115">
        <f>IF(ISBLANK('BİNA ve TES. BİLG.'!$G35),"",'BİNA ve TES. BİLG.'!$G35)</f>
      </c>
      <c r="D36" s="114">
        <f>IF(ISBLANK('BİNA ve TES. BİLG.'!$G35),"",PRODUCT($B36,C36))</f>
      </c>
      <c r="E36" s="115">
        <f>IF(ISBLANK('BİNA ve TES. BİLG.'!$G36),"",'BİNA ve TES. BİLG.'!$G36)</f>
      </c>
      <c r="F36" s="114">
        <f>IF(ISBLANK('BİNA ve TES. BİLG.'!$G36),"",PRODUCT($B36,E36))</f>
      </c>
      <c r="G36" s="115">
        <f>IF(ISBLANK('BİNA ve TES. BİLG.'!$G37),"",'BİNA ve TES. BİLG.'!$G37)</f>
      </c>
      <c r="H36" s="114">
        <f>IF(ISBLANK('BİNA ve TES. BİLG.'!$G37),"",PRODUCT($B36,G36))</f>
      </c>
      <c r="I36" s="115">
        <f>IF(ISBLANK('BİNA ve TES. BİLG.'!$G38),"",'BİNA ve TES. BİLG.'!$G38)</f>
      </c>
      <c r="J36" s="114">
        <f>IF(ISBLANK('BİNA ve TES. BİLG.'!$G38),"",PRODUCT($B36,I36))</f>
      </c>
      <c r="K36" s="115">
        <f>IF(ISBLANK('BİNA ve TES. BİLG.'!$G39),"",'BİNA ve TES. BİLG.'!$G39)</f>
      </c>
      <c r="L36" s="114">
        <f>IF(ISBLANK('BİNA ve TES. BİLG.'!$G39),"",PRODUCT($B36,K36))</f>
      </c>
      <c r="M36" s="115">
        <f>IF(ISBLANK('BİNA ve TES. BİLG.'!$G40),"",'BİNA ve TES. BİLG.'!$G40)</f>
      </c>
      <c r="N36" s="114">
        <f>IF(ISBLANK('BİNA ve TES. BİLG.'!$G40),"",PRODUCT($B36,M36))</f>
      </c>
      <c r="O36" s="115">
        <f>IF(ISBLANK('BİNA ve TES. BİLG.'!$G41),"",'BİNA ve TES. BİLG.'!$G41)</f>
      </c>
      <c r="P36" s="114">
        <f>IF(ISBLANK('BİNA ve TES. BİLG.'!$G41),"",PRODUCT($B36,O36))</f>
      </c>
      <c r="Q36" s="115">
        <f>IF(ISBLANK('BİNA ve TES. BİLG.'!$G42),"",'BİNA ve TES. BİLG.'!$G42)</f>
      </c>
      <c r="R36" s="114">
        <f>IF(ISBLANK('BİNA ve TES. BİLG.'!$G42),"",PRODUCT($B36,Q36))</f>
      </c>
      <c r="S36" s="115">
        <f>IF(ISBLANK('BİNA ve TES. BİLG.'!$G43),"",'BİNA ve TES. BİLG.'!$G43)</f>
      </c>
      <c r="T36" s="114">
        <f>IF(ISBLANK('BİNA ve TES. BİLG.'!$G43),"",PRODUCT($B36,S36))</f>
      </c>
      <c r="U36" s="115">
        <f>IF(ISBLANK('BİNA ve TES. BİLG.'!$G44),"",'BİNA ve TES. BİLG.'!$G44)</f>
      </c>
      <c r="V36" s="114">
        <f>IF(ISBLANK('BİNA ve TES. BİLG.'!$G44),"",PRODUCT($B36,U36))</f>
      </c>
      <c r="W36" s="115">
        <f>IF(ISBLANK('BİNA ve TES. BİLG.'!$G45),"",'BİNA ve TES. BİLG.'!$G45)</f>
      </c>
      <c r="X36" s="114">
        <f>IF(ISBLANK('BİNA ve TES. BİLG.'!$G45),"",PRODUCT($B36,W36))</f>
      </c>
      <c r="Y36" s="116">
        <f>IF(ISBLANK('BİNA ve TES. BİLG.'!$G46),"",'BİNA ve TES. BİLG.'!$G46)</f>
      </c>
      <c r="Z36" s="114">
        <f>IF(ISBLANK('BİNA ve TES. BİLG.'!$G46),"",PRODUCT($B36,Y36))</f>
      </c>
      <c r="AA36" s="87"/>
      <c r="AB36" s="87"/>
      <c r="AC36" s="87"/>
      <c r="AD36" s="87"/>
      <c r="AE36" s="87"/>
      <c r="AF36" s="87"/>
    </row>
    <row r="37" spans="1:32" ht="12.75">
      <c r="A37" s="83" t="s">
        <v>94</v>
      </c>
      <c r="B37" s="83">
        <v>1.5</v>
      </c>
      <c r="C37" s="115">
        <f>IF(ISBLANK('BİNA ve TES. BİLG.'!$H35),"",'BİNA ve TES. BİLG.'!$H35)</f>
      </c>
      <c r="D37" s="114">
        <f>IF(ISBLANK('BİNA ve TES. BİLG.'!$H35),"",PRODUCT($B37,C37))</f>
      </c>
      <c r="E37" s="115">
        <f>IF(ISBLANK('BİNA ve TES. BİLG.'!$H36),"",'BİNA ve TES. BİLG.'!$H36)</f>
      </c>
      <c r="F37" s="114">
        <f>IF(ISBLANK('BİNA ve TES. BİLG.'!$H36),"",PRODUCT($B37,E37))</f>
      </c>
      <c r="G37" s="115">
        <f>IF(ISBLANK('BİNA ve TES. BİLG.'!$H37),"",'BİNA ve TES. BİLG.'!$H37)</f>
      </c>
      <c r="H37" s="114">
        <f>IF(ISBLANK('BİNA ve TES. BİLG.'!$H37),"",PRODUCT($B37,G37))</f>
      </c>
      <c r="I37" s="115">
        <f>IF(ISBLANK('BİNA ve TES. BİLG.'!$H38),"",'BİNA ve TES. BİLG.'!$H38)</f>
      </c>
      <c r="J37" s="114">
        <f>IF(ISBLANK('BİNA ve TES. BİLG.'!$H38),"",PRODUCT($B37,I37))</f>
      </c>
      <c r="K37" s="115">
        <f>IF(ISBLANK('BİNA ve TES. BİLG.'!$H39),"",'BİNA ve TES. BİLG.'!$H39)</f>
      </c>
      <c r="L37" s="114">
        <f>IF(ISBLANK('BİNA ve TES. BİLG.'!$H39),"",PRODUCT($B37,K37))</f>
      </c>
      <c r="M37" s="115">
        <f>IF(ISBLANK('BİNA ve TES. BİLG.'!$H40),"",'BİNA ve TES. BİLG.'!$H40)</f>
      </c>
      <c r="N37" s="114">
        <f>IF(ISBLANK('BİNA ve TES. BİLG.'!$H40),"",PRODUCT($B37,M37))</f>
      </c>
      <c r="O37" s="115">
        <f>IF(ISBLANK('BİNA ve TES. BİLG.'!$H41),"",'BİNA ve TES. BİLG.'!$H41)</f>
      </c>
      <c r="P37" s="114">
        <f>IF(ISBLANK('BİNA ve TES. BİLG.'!$H41),"",PRODUCT($B37,O37))</f>
      </c>
      <c r="Q37" s="115">
        <f>IF(ISBLANK('BİNA ve TES. BİLG.'!$H42),"",'BİNA ve TES. BİLG.'!$H42)</f>
      </c>
      <c r="R37" s="114">
        <f>IF(ISBLANK('BİNA ve TES. BİLG.'!$H42),"",PRODUCT($B37,Q37))</f>
      </c>
      <c r="S37" s="115">
        <f>IF(ISBLANK('BİNA ve TES. BİLG.'!$H43),"",'BİNA ve TES. BİLG.'!$H43)</f>
      </c>
      <c r="T37" s="114">
        <f>IF(ISBLANK('BİNA ve TES. BİLG.'!$H43),"",PRODUCT($B37,S37))</f>
      </c>
      <c r="U37" s="115">
        <f>IF(ISBLANK('BİNA ve TES. BİLG.'!$H44),"",'BİNA ve TES. BİLG.'!$H44)</f>
      </c>
      <c r="V37" s="114">
        <f>IF(ISBLANK('BİNA ve TES. BİLG.'!$H44),"",PRODUCT($B37,U37))</f>
      </c>
      <c r="W37" s="115">
        <f>IF(ISBLANK('BİNA ve TES. BİLG.'!$H45),"",'BİNA ve TES. BİLG.'!$H45)</f>
      </c>
      <c r="X37" s="114">
        <f>IF(ISBLANK('BİNA ve TES. BİLG.'!$H45),"",PRODUCT($B37,W37))</f>
      </c>
      <c r="Y37" s="116">
        <f>IF(ISBLANK('BİNA ve TES. BİLG.'!$H46),"",'BİNA ve TES. BİLG.'!$H46)</f>
      </c>
      <c r="Z37" s="114">
        <f>IF(ISBLANK('BİNA ve TES. BİLG.'!$H46),"",PRODUCT($B37,Y37))</f>
      </c>
      <c r="AA37" s="87"/>
      <c r="AB37" s="87"/>
      <c r="AC37" s="87"/>
      <c r="AD37" s="87"/>
      <c r="AE37" s="87"/>
      <c r="AF37" s="87"/>
    </row>
    <row r="38" spans="1:32" ht="12.75">
      <c r="A38" s="83" t="s">
        <v>95</v>
      </c>
      <c r="B38" s="83">
        <v>0.7</v>
      </c>
      <c r="C38" s="115">
        <f>IF(ISBLANK('BİNA ve TES. BİLG.'!$I35),"",'BİNA ve TES. BİLG.'!$I35)</f>
      </c>
      <c r="D38" s="114">
        <f>IF(ISBLANK('BİNA ve TES. BİLG.'!$I35),"",PRODUCT($B38,C38))</f>
      </c>
      <c r="E38" s="115">
        <f>IF(ISBLANK('BİNA ve TES. BİLG.'!$I36),"",'BİNA ve TES. BİLG.'!$I36)</f>
      </c>
      <c r="F38" s="114">
        <f>IF(ISBLANK('BİNA ve TES. BİLG.'!$I36),"",PRODUCT($B38,E38))</f>
      </c>
      <c r="G38" s="115">
        <f>IF(ISBLANK('BİNA ve TES. BİLG.'!$I37),"",'BİNA ve TES. BİLG.'!$I37)</f>
      </c>
      <c r="H38" s="114">
        <f>IF(ISBLANK('BİNA ve TES. BİLG.'!$I37),"",PRODUCT($B38,G38))</f>
      </c>
      <c r="I38" s="115">
        <f>IF(ISBLANK('BİNA ve TES. BİLG.'!$I38),"",'BİNA ve TES. BİLG.'!$I38)</f>
      </c>
      <c r="J38" s="114">
        <f>IF(ISBLANK('BİNA ve TES. BİLG.'!$I38),"",PRODUCT($B38,I38))</f>
      </c>
      <c r="K38" s="115">
        <f>IF(ISBLANK('BİNA ve TES. BİLG.'!$I39),"",'BİNA ve TES. BİLG.'!$I39)</f>
      </c>
      <c r="L38" s="114">
        <f>IF(ISBLANK('BİNA ve TES. BİLG.'!$I39),"",PRODUCT($B38,K38))</f>
      </c>
      <c r="M38" s="115">
        <f>IF(ISBLANK('BİNA ve TES. BİLG.'!$I40),"",'BİNA ve TES. BİLG.'!$I40)</f>
      </c>
      <c r="N38" s="114">
        <f>IF(ISBLANK('BİNA ve TES. BİLG.'!$I40),"",PRODUCT($B38,M38))</f>
      </c>
      <c r="O38" s="115">
        <f>IF(ISBLANK('BİNA ve TES. BİLG.'!$I41),"",'BİNA ve TES. BİLG.'!$I41)</f>
      </c>
      <c r="P38" s="114">
        <f>IF(ISBLANK('BİNA ve TES. BİLG.'!$I41),"",PRODUCT($B38,O38))</f>
      </c>
      <c r="Q38" s="115">
        <f>IF(ISBLANK('BİNA ve TES. BİLG.'!$I42),"",'BİNA ve TES. BİLG.'!$I42)</f>
      </c>
      <c r="R38" s="114">
        <f>IF(ISBLANK('BİNA ve TES. BİLG.'!$I42),"",PRODUCT($B38,Q38))</f>
      </c>
      <c r="S38" s="115">
        <f>IF(ISBLANK('BİNA ve TES. BİLG.'!$I43),"",'BİNA ve TES. BİLG.'!$I43)</f>
      </c>
      <c r="T38" s="114">
        <f>IF(ISBLANK('BİNA ve TES. BİLG.'!$I43),"",PRODUCT($B38,S38))</f>
      </c>
      <c r="U38" s="115">
        <f>IF(ISBLANK('BİNA ve TES. BİLG.'!$I44),"",'BİNA ve TES. BİLG.'!$I44)</f>
      </c>
      <c r="V38" s="114">
        <f>IF(ISBLANK('BİNA ve TES. BİLG.'!$I44),"",PRODUCT($B38,U38))</f>
      </c>
      <c r="W38" s="115">
        <f>IF(ISBLANK('BİNA ve TES. BİLG.'!$I45),"",'BİNA ve TES. BİLG.'!$I45)</f>
      </c>
      <c r="X38" s="114">
        <f>IF(ISBLANK('BİNA ve TES. BİLG.'!$I45),"",PRODUCT($B38,W38))</f>
      </c>
      <c r="Y38" s="116">
        <f>IF(ISBLANK('BİNA ve TES. BİLG.'!$I46),"",'BİNA ve TES. BİLG.'!$I46)</f>
      </c>
      <c r="Z38" s="114">
        <f>IF(ISBLANK('BİNA ve TES. BİLG.'!$I46),"",PRODUCT($B38,Y38))</f>
      </c>
      <c r="AA38" s="87"/>
      <c r="AB38" s="87"/>
      <c r="AC38" s="87"/>
      <c r="AD38" s="87"/>
      <c r="AE38" s="87"/>
      <c r="AF38" s="87"/>
    </row>
    <row r="39" spans="1:32" ht="12.75">
      <c r="A39" s="83" t="s">
        <v>75</v>
      </c>
      <c r="B39" s="83">
        <v>0</v>
      </c>
      <c r="C39" s="115">
        <f>IF(ISBLANK('BİNA ve TES. BİLG.'!$J35),"",'BİNA ve TES. BİLG.'!$J35)</f>
      </c>
      <c r="D39" s="114">
        <f>IF(ISBLANK('BİNA ve TES. BİLG.'!$J35),"",PRODUCT($B39,C39))</f>
      </c>
      <c r="E39" s="115">
        <f>IF(ISBLANK('BİNA ve TES. BİLG.'!$J36),"",'BİNA ve TES. BİLG.'!$J36)</f>
      </c>
      <c r="F39" s="114">
        <f>IF(ISBLANK('BİNA ve TES. BİLG.'!$J36),"",PRODUCT($B39,E39))</f>
      </c>
      <c r="G39" s="115">
        <f>IF(ISBLANK('BİNA ve TES. BİLG.'!$J37),"",'BİNA ve TES. BİLG.'!$J37)</f>
      </c>
      <c r="H39" s="114">
        <f>IF(ISBLANK('BİNA ve TES. BİLG.'!$J37),"",PRODUCT($B39,G39))</f>
      </c>
      <c r="I39" s="115">
        <f>IF(ISBLANK('BİNA ve TES. BİLG.'!$J38),"",'BİNA ve TES. BİLG.'!$J38)</f>
      </c>
      <c r="J39" s="114">
        <f>IF(ISBLANK('BİNA ve TES. BİLG.'!$J38),"",PRODUCT($B39,I39))</f>
      </c>
      <c r="K39" s="115">
        <f>IF(ISBLANK('BİNA ve TES. BİLG.'!$J39),"",'BİNA ve TES. BİLG.'!$J39)</f>
      </c>
      <c r="L39" s="114">
        <f>IF(ISBLANK('BİNA ve TES. BİLG.'!$J39),"",PRODUCT($B39,K39))</f>
      </c>
      <c r="M39" s="115">
        <f>IF(ISBLANK('BİNA ve TES. BİLG.'!$J40),"",'BİNA ve TES. BİLG.'!$J40)</f>
      </c>
      <c r="N39" s="114">
        <f>IF(ISBLANK('BİNA ve TES. BİLG.'!$J40),"",PRODUCT($B39,M39))</f>
      </c>
      <c r="O39" s="115">
        <f>IF(ISBLANK('BİNA ve TES. BİLG.'!$J41),"",'BİNA ve TES. BİLG.'!$J41)</f>
      </c>
      <c r="P39" s="114">
        <f>IF(ISBLANK('BİNA ve TES. BİLG.'!$J41),"",PRODUCT($B39,O39))</f>
      </c>
      <c r="Q39" s="115">
        <f>IF(ISBLANK('BİNA ve TES. BİLG.'!$J42),"",'BİNA ve TES. BİLG.'!$J42)</f>
      </c>
      <c r="R39" s="114">
        <f>IF(ISBLANK('BİNA ve TES. BİLG.'!$J42),"",PRODUCT($B39,Q39))</f>
      </c>
      <c r="S39" s="115">
        <f>IF(ISBLANK('BİNA ve TES. BİLG.'!$J43),"",'BİNA ve TES. BİLG.'!$J43)</f>
      </c>
      <c r="T39" s="114">
        <f>IF(ISBLANK('BİNA ve TES. BİLG.'!$J43),"",PRODUCT($B39,S39))</f>
      </c>
      <c r="U39" s="115">
        <f>IF(ISBLANK('BİNA ve TES. BİLG.'!$J44),"",'BİNA ve TES. BİLG.'!$J44)</f>
      </c>
      <c r="V39" s="114">
        <f>IF(ISBLANK('BİNA ve TES. BİLG.'!$J44),"",PRODUCT($B39,U39))</f>
      </c>
      <c r="W39" s="115">
        <f>IF(ISBLANK('BİNA ve TES. BİLG.'!$J45),"",'BİNA ve TES. BİLG.'!$J45)</f>
      </c>
      <c r="X39" s="114">
        <f>IF(ISBLANK('BİNA ve TES. BİLG.'!$J45),"",PRODUCT($B39,W39))</f>
      </c>
      <c r="Y39" s="116">
        <f>IF(ISBLANK('BİNA ve TES. BİLG.'!$J46),"",'BİNA ve TES. BİLG.'!$J46)</f>
      </c>
      <c r="Z39" s="114">
        <f>IF(ISBLANK('BİNA ve TES. BİLG.'!$J46),"",PRODUCT($B39,Y39))</f>
      </c>
      <c r="AA39" s="87"/>
      <c r="AB39" s="87"/>
      <c r="AC39" s="87"/>
      <c r="AD39" s="87"/>
      <c r="AE39" s="87"/>
      <c r="AF39" s="87"/>
    </row>
    <row r="40" spans="1:32" ht="12.75">
      <c r="A40" s="83" t="s">
        <v>76</v>
      </c>
      <c r="B40" s="83">
        <v>1.3</v>
      </c>
      <c r="C40" s="115">
        <f>IF(ISBLANK('BİNA ve TES. BİLG.'!$K35),"",'BİNA ve TES. BİLG.'!$K35)</f>
      </c>
      <c r="D40" s="114">
        <f>IF(ISBLANK('BİNA ve TES. BİLG.'!$K35),"",PRODUCT($B40,C40))</f>
      </c>
      <c r="E40" s="115">
        <f>IF(ISBLANK('BİNA ve TES. BİLG.'!$K36),"",'BİNA ve TES. BİLG.'!$K36)</f>
      </c>
      <c r="F40" s="114">
        <f>IF(ISBLANK('BİNA ve TES. BİLG.'!$K36),"",PRODUCT($B40,E40))</f>
      </c>
      <c r="G40" s="115">
        <f>IF(ISBLANK('BİNA ve TES. BİLG.'!$K37),"",'BİNA ve TES. BİLG.'!$K37)</f>
      </c>
      <c r="H40" s="114">
        <f>IF(ISBLANK('BİNA ve TES. BİLG.'!$K37),"",PRODUCT($B40,G40))</f>
      </c>
      <c r="I40" s="115">
        <f>IF(ISBLANK('BİNA ve TES. BİLG.'!$K38),"",'BİNA ve TES. BİLG.'!$K38)</f>
      </c>
      <c r="J40" s="114">
        <f>IF(ISBLANK('BİNA ve TES. BİLG.'!$K38),"",PRODUCT($B40,I40))</f>
      </c>
      <c r="K40" s="115">
        <f>IF(ISBLANK('BİNA ve TES. BİLG.'!$K39),"",'BİNA ve TES. BİLG.'!$K39)</f>
      </c>
      <c r="L40" s="114">
        <f>IF(ISBLANK('BİNA ve TES. BİLG.'!$K39),"",PRODUCT($B40,K40))</f>
      </c>
      <c r="M40" s="115">
        <f>IF(ISBLANK('BİNA ve TES. BİLG.'!$K40),"",'BİNA ve TES. BİLG.'!$K40)</f>
      </c>
      <c r="N40" s="114">
        <f>IF(ISBLANK('BİNA ve TES. BİLG.'!$K40),"",PRODUCT($B40,M40))</f>
      </c>
      <c r="O40" s="115">
        <f>IF(ISBLANK('BİNA ve TES. BİLG.'!$K41),"",'BİNA ve TES. BİLG.'!$K41)</f>
      </c>
      <c r="P40" s="114">
        <f>IF(ISBLANK('BİNA ve TES. BİLG.'!$K41),"",PRODUCT($B40,O40))</f>
      </c>
      <c r="Q40" s="115">
        <f>IF(ISBLANK('BİNA ve TES. BİLG.'!$K42),"",'BİNA ve TES. BİLG.'!$K42)</f>
      </c>
      <c r="R40" s="114">
        <f>IF(ISBLANK('BİNA ve TES. BİLG.'!$K42),"",PRODUCT($B40,Q40))</f>
      </c>
      <c r="S40" s="115">
        <f>IF(ISBLANK('BİNA ve TES. BİLG.'!$K43),"",'BİNA ve TES. BİLG.'!$K43)</f>
      </c>
      <c r="T40" s="114">
        <f>IF(ISBLANK('BİNA ve TES. BİLG.'!$K43),"",PRODUCT($B40,S40))</f>
      </c>
      <c r="U40" s="115">
        <f>IF(ISBLANK('BİNA ve TES. BİLG.'!$K44),"",'BİNA ve TES. BİLG.'!$K44)</f>
      </c>
      <c r="V40" s="114">
        <f>IF(ISBLANK('BİNA ve TES. BİLG.'!$K44),"",PRODUCT($B40,U40))</f>
      </c>
      <c r="W40" s="115">
        <f>IF(ISBLANK('BİNA ve TES. BİLG.'!$K45),"",'BİNA ve TES. BİLG.'!$K45)</f>
      </c>
      <c r="X40" s="114">
        <f>IF(ISBLANK('BİNA ve TES. BİLG.'!$K45),"",PRODUCT($B40,W40))</f>
      </c>
      <c r="Y40" s="116">
        <f>IF(ISBLANK('BİNA ve TES. BİLG.'!$K46),"",'BİNA ve TES. BİLG.'!$K46)</f>
      </c>
      <c r="Z40" s="114">
        <f>IF(ISBLANK('BİNA ve TES. BİLG.'!$K46),"",PRODUCT($B40,Y40))</f>
      </c>
      <c r="AA40" s="87"/>
      <c r="AB40" s="87"/>
      <c r="AC40" s="87"/>
      <c r="AD40" s="87"/>
      <c r="AE40" s="87"/>
      <c r="AF40" s="87"/>
    </row>
    <row r="41" spans="1:32" ht="12.75">
      <c r="A41" s="83" t="s">
        <v>57</v>
      </c>
      <c r="B41" s="83">
        <v>0</v>
      </c>
      <c r="C41" s="115">
        <f>IF(ISBLANK('BİNA ve TES. BİLG.'!$L35),"",'BİNA ve TES. BİLG.'!$L35)</f>
      </c>
      <c r="D41" s="114">
        <f>IF(ISBLANK('BİNA ve TES. BİLG.'!$L35),"",PRODUCT($B41,C41))</f>
      </c>
      <c r="E41" s="115">
        <f>IF(ISBLANK('BİNA ve TES. BİLG.'!$L36),"",'BİNA ve TES. BİLG.'!$L36)</f>
      </c>
      <c r="F41" s="114">
        <f>IF(ISBLANK('BİNA ve TES. BİLG.'!$L36),"",PRODUCT($B41,E41))</f>
      </c>
      <c r="G41" s="115">
        <f>IF(ISBLANK('BİNA ve TES. BİLG.'!$L37),"",'BİNA ve TES. BİLG.'!$L37)</f>
      </c>
      <c r="H41" s="114">
        <f>IF(ISBLANK('BİNA ve TES. BİLG.'!$L37),"",PRODUCT($B41,G41))</f>
      </c>
      <c r="I41" s="115">
        <f>IF(ISBLANK('BİNA ve TES. BİLG.'!$L38),"",'BİNA ve TES. BİLG.'!$L38)</f>
      </c>
      <c r="J41" s="114">
        <f>IF(ISBLANK('BİNA ve TES. BİLG.'!$L38),"",PRODUCT($B41,I41))</f>
      </c>
      <c r="K41" s="115">
        <f>IF(ISBLANK('BİNA ve TES. BİLG.'!$L39),"",'BİNA ve TES. BİLG.'!$L39)</f>
      </c>
      <c r="L41" s="114">
        <f>IF(ISBLANK('BİNA ve TES. BİLG.'!$L39),"",PRODUCT($B41,K41))</f>
      </c>
      <c r="M41" s="115">
        <f>IF(ISBLANK('BİNA ve TES. BİLG.'!$L40),"",'BİNA ve TES. BİLG.'!$L40)</f>
      </c>
      <c r="N41" s="114">
        <f>IF(ISBLANK('BİNA ve TES. BİLG.'!$L40),"",PRODUCT($B41,M41))</f>
      </c>
      <c r="O41" s="115">
        <f>IF(ISBLANK('BİNA ve TES. BİLG.'!$L41),"",'BİNA ve TES. BİLG.'!$L41)</f>
      </c>
      <c r="P41" s="114">
        <f>IF(ISBLANK('BİNA ve TES. BİLG.'!$L41),"",PRODUCT($B41,O41))</f>
      </c>
      <c r="Q41" s="115">
        <f>IF(ISBLANK('BİNA ve TES. BİLG.'!$L42),"",'BİNA ve TES. BİLG.'!$L42)</f>
      </c>
      <c r="R41" s="114">
        <f>IF(ISBLANK('BİNA ve TES. BİLG.'!$L42),"",PRODUCT($B41,Q41))</f>
      </c>
      <c r="S41" s="115">
        <f>IF(ISBLANK('BİNA ve TES. BİLG.'!$L43),"",'BİNA ve TES. BİLG.'!$L43)</f>
      </c>
      <c r="T41" s="114">
        <f>IF(ISBLANK('BİNA ve TES. BİLG.'!$L43),"",PRODUCT($B41,S41))</f>
      </c>
      <c r="U41" s="115">
        <f>IF(ISBLANK('BİNA ve TES. BİLG.'!$L44),"",'BİNA ve TES. BİLG.'!$L44)</f>
      </c>
      <c r="V41" s="114">
        <f>IF(ISBLANK('BİNA ve TES. BİLG.'!$L44),"",PRODUCT($B41,U41))</f>
      </c>
      <c r="W41" s="115">
        <f>IF(ISBLANK('BİNA ve TES. BİLG.'!$L45),"",'BİNA ve TES. BİLG.'!$L45)</f>
      </c>
      <c r="X41" s="114">
        <f>IF(ISBLANK('BİNA ve TES. BİLG.'!$L45),"",PRODUCT($B41,W41))</f>
      </c>
      <c r="Y41" s="116">
        <f>IF(ISBLANK('BİNA ve TES. BİLG.'!$L46),"",'BİNA ve TES. BİLG.'!$L46)</f>
      </c>
      <c r="Z41" s="114">
        <f>IF(ISBLANK('BİNA ve TES. BİLG.'!$L46),"",PRODUCT($B41,Y41))</f>
      </c>
      <c r="AA41" s="87"/>
      <c r="AB41" s="87"/>
      <c r="AC41" s="87"/>
      <c r="AD41" s="87"/>
      <c r="AE41" s="87"/>
      <c r="AF41" s="87"/>
    </row>
    <row r="42" spans="1:32" ht="12.75">
      <c r="A42" s="83" t="s">
        <v>58</v>
      </c>
      <c r="B42" s="83">
        <v>0.5</v>
      </c>
      <c r="C42" s="115">
        <f>IF(ISBLANK('BİNA ve TES. BİLG.'!$M35),"",'BİNA ve TES. BİLG.'!$M35)</f>
      </c>
      <c r="D42" s="114">
        <f>IF(ISBLANK('BİNA ve TES. BİLG.'!$M35),"",PRODUCT($B42,C42))</f>
      </c>
      <c r="E42" s="115">
        <f>IF(ISBLANK('BİNA ve TES. BİLG.'!$M36),"",'BİNA ve TES. BİLG.'!$M36)</f>
      </c>
      <c r="F42" s="114">
        <f>IF(ISBLANK('BİNA ve TES. BİLG.'!$M36),"",PRODUCT($B42,E42))</f>
      </c>
      <c r="G42" s="115">
        <f>IF(ISBLANK('BİNA ve TES. BİLG.'!$M37),"",'BİNA ve TES. BİLG.'!$M37)</f>
      </c>
      <c r="H42" s="114">
        <f>IF(ISBLANK('BİNA ve TES. BİLG.'!$M37),"",PRODUCT($B42,G42))</f>
      </c>
      <c r="I42" s="115">
        <f>IF(ISBLANK('BİNA ve TES. BİLG.'!$M38),"",'BİNA ve TES. BİLG.'!$M38)</f>
      </c>
      <c r="J42" s="114">
        <f>IF(ISBLANK('BİNA ve TES. BİLG.'!$M38),"",PRODUCT($B42,I42))</f>
      </c>
      <c r="K42" s="115">
        <f>IF(ISBLANK('BİNA ve TES. BİLG.'!$M39),"",'BİNA ve TES. BİLG.'!$M39)</f>
      </c>
      <c r="L42" s="114">
        <f>IF(ISBLANK('BİNA ve TES. BİLG.'!$M39),"",PRODUCT($B42,K42))</f>
      </c>
      <c r="M42" s="115">
        <f>IF(ISBLANK('BİNA ve TES. BİLG.'!$M40),"",'BİNA ve TES. BİLG.'!$M40)</f>
      </c>
      <c r="N42" s="114">
        <f>IF(ISBLANK('BİNA ve TES. BİLG.'!$M40),"",PRODUCT($B42,M42))</f>
      </c>
      <c r="O42" s="115">
        <f>IF(ISBLANK('BİNA ve TES. BİLG.'!$M41),"",'BİNA ve TES. BİLG.'!$M41)</f>
      </c>
      <c r="P42" s="114">
        <f>IF(ISBLANK('BİNA ve TES. BİLG.'!$M41),"",PRODUCT($B42,O42))</f>
      </c>
      <c r="Q42" s="115">
        <f>IF(ISBLANK('BİNA ve TES. BİLG.'!$M42),"",'BİNA ve TES. BİLG.'!$M42)</f>
      </c>
      <c r="R42" s="114">
        <f>IF(ISBLANK('BİNA ve TES. BİLG.'!$M42),"",PRODUCT($B42,Q42))</f>
      </c>
      <c r="S42" s="115">
        <f>IF(ISBLANK('BİNA ve TES. BİLG.'!$M43),"",'BİNA ve TES. BİLG.'!$M43)</f>
      </c>
      <c r="T42" s="114">
        <f>IF(ISBLANK('BİNA ve TES. BİLG.'!$M43),"",PRODUCT($B42,S42))</f>
      </c>
      <c r="U42" s="115">
        <f>IF(ISBLANK('BİNA ve TES. BİLG.'!$M44),"",'BİNA ve TES. BİLG.'!$M44)</f>
      </c>
      <c r="V42" s="114">
        <f>IF(ISBLANK('BİNA ve TES. BİLG.'!$M44),"",PRODUCT($B42,U42))</f>
      </c>
      <c r="W42" s="115">
        <f>IF(ISBLANK('BİNA ve TES. BİLG.'!$M45),"",'BİNA ve TES. BİLG.'!$M45)</f>
      </c>
      <c r="X42" s="114">
        <f>IF(ISBLANK('BİNA ve TES. BİLG.'!$M45),"",PRODUCT($B42,W42))</f>
      </c>
      <c r="Y42" s="116">
        <f>IF(ISBLANK('BİNA ve TES. BİLG.'!$M46),"",'BİNA ve TES. BİLG.'!$M46)</f>
      </c>
      <c r="Z42" s="114">
        <f>IF(ISBLANK('BİNA ve TES. BİLG.'!$M46),"",PRODUCT($B42,Y42))</f>
      </c>
      <c r="AA42" s="87"/>
      <c r="AB42" s="87"/>
      <c r="AC42" s="87"/>
      <c r="AD42" s="87"/>
      <c r="AE42" s="87"/>
      <c r="AF42" s="87"/>
    </row>
    <row r="43" spans="1:32" ht="12.75">
      <c r="A43" s="83" t="s">
        <v>104</v>
      </c>
      <c r="B43" s="83"/>
      <c r="C43" s="269">
        <f>SUM(D34:D42)</f>
        <v>0</v>
      </c>
      <c r="D43" s="270"/>
      <c r="E43" s="269">
        <f>SUM(F34:F42)</f>
        <v>0</v>
      </c>
      <c r="F43" s="270"/>
      <c r="G43" s="269">
        <f>SUM(H34:H42)</f>
        <v>0</v>
      </c>
      <c r="H43" s="270"/>
      <c r="I43" s="269">
        <f>SUM(J34:J42)</f>
        <v>0</v>
      </c>
      <c r="J43" s="270"/>
      <c r="K43" s="269">
        <f>SUM(L34:L42)</f>
        <v>0</v>
      </c>
      <c r="L43" s="270"/>
      <c r="M43" s="269">
        <f>SUM(N34:N42)</f>
        <v>0</v>
      </c>
      <c r="N43" s="270"/>
      <c r="O43" s="269">
        <f>SUM(P34:P42)</f>
        <v>0</v>
      </c>
      <c r="P43" s="270"/>
      <c r="Q43" s="269">
        <f>SUM(R34:R42)</f>
        <v>0</v>
      </c>
      <c r="R43" s="270"/>
      <c r="S43" s="269">
        <f>SUM(T34:T42)</f>
        <v>0</v>
      </c>
      <c r="T43" s="270"/>
      <c r="U43" s="269">
        <f>SUM(V34:V42)</f>
        <v>0</v>
      </c>
      <c r="V43" s="270"/>
      <c r="W43" s="269">
        <f>SUM(X34:X42)</f>
        <v>0</v>
      </c>
      <c r="X43" s="270"/>
      <c r="Y43" s="269">
        <f>SUM(Z34:Z42)</f>
        <v>0</v>
      </c>
      <c r="Z43" s="270"/>
      <c r="AA43" s="282"/>
      <c r="AB43" s="282"/>
      <c r="AC43" s="282"/>
      <c r="AD43" s="282"/>
      <c r="AE43" s="282"/>
      <c r="AF43" s="282"/>
    </row>
  </sheetData>
  <sheetProtection/>
  <mergeCells count="95">
    <mergeCell ref="K1:T1"/>
    <mergeCell ref="AD2:AE2"/>
    <mergeCell ref="AA43:AB43"/>
    <mergeCell ref="AC43:AD43"/>
    <mergeCell ref="S43:T43"/>
    <mergeCell ref="AE43:AF43"/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U32:V32"/>
    <mergeCell ref="W32:X32"/>
    <mergeCell ref="Y32:Z32"/>
    <mergeCell ref="C32:D32"/>
    <mergeCell ref="K32:L32"/>
    <mergeCell ref="M32:N32"/>
    <mergeCell ref="O32:P32"/>
    <mergeCell ref="Q32:R32"/>
    <mergeCell ref="C4:D4"/>
    <mergeCell ref="E4:F4"/>
    <mergeCell ref="G4:H4"/>
    <mergeCell ref="I4:J4"/>
    <mergeCell ref="B31:B33"/>
    <mergeCell ref="E32:F32"/>
    <mergeCell ref="G32:H32"/>
    <mergeCell ref="I32:J32"/>
    <mergeCell ref="C31:Z31"/>
    <mergeCell ref="S32:T32"/>
    <mergeCell ref="K4:L4"/>
    <mergeCell ref="M4:N4"/>
    <mergeCell ref="AC4:AD4"/>
    <mergeCell ref="O4:P4"/>
    <mergeCell ref="Q4:R4"/>
    <mergeCell ref="S4:T4"/>
    <mergeCell ref="U4:V4"/>
    <mergeCell ref="W4:X4"/>
    <mergeCell ref="AE18:AF18"/>
    <mergeCell ref="Q18:R18"/>
    <mergeCell ref="W18:X18"/>
    <mergeCell ref="AE4:AF4"/>
    <mergeCell ref="C17:AF17"/>
    <mergeCell ref="E18:F18"/>
    <mergeCell ref="G18:H18"/>
    <mergeCell ref="I18:J18"/>
    <mergeCell ref="K18:L18"/>
    <mergeCell ref="AC15:AD15"/>
    <mergeCell ref="AE15:AF15"/>
    <mergeCell ref="B3:B5"/>
    <mergeCell ref="B17:B19"/>
    <mergeCell ref="Y18:Z18"/>
    <mergeCell ref="AA18:AB18"/>
    <mergeCell ref="Y4:Z4"/>
    <mergeCell ref="AA4:AB4"/>
    <mergeCell ref="C3:AF3"/>
    <mergeCell ref="AC18:AD18"/>
    <mergeCell ref="Y15:Z15"/>
    <mergeCell ref="C15:D15"/>
    <mergeCell ref="E15:F15"/>
    <mergeCell ref="G15:H15"/>
    <mergeCell ref="AA15:AB15"/>
    <mergeCell ref="M15:N15"/>
    <mergeCell ref="O15:P15"/>
    <mergeCell ref="Q15:R15"/>
    <mergeCell ref="S15:T15"/>
    <mergeCell ref="U15:V15"/>
    <mergeCell ref="W15:X15"/>
    <mergeCell ref="S18:T18"/>
    <mergeCell ref="U18:V18"/>
    <mergeCell ref="C29:D29"/>
    <mergeCell ref="E29:F29"/>
    <mergeCell ref="G29:H29"/>
    <mergeCell ref="I29:J29"/>
    <mergeCell ref="C18:D18"/>
    <mergeCell ref="O29:P29"/>
    <mergeCell ref="Q29:R29"/>
    <mergeCell ref="I15:J15"/>
    <mergeCell ref="K15:L15"/>
    <mergeCell ref="K29:L29"/>
    <mergeCell ref="M18:N18"/>
    <mergeCell ref="M29:N29"/>
    <mergeCell ref="O18:P18"/>
    <mergeCell ref="AA29:AB29"/>
    <mergeCell ref="AC29:AD29"/>
    <mergeCell ref="AE29:AF29"/>
    <mergeCell ref="S29:T29"/>
    <mergeCell ref="U29:V29"/>
    <mergeCell ref="W29:X29"/>
    <mergeCell ref="Y29:Z29"/>
  </mergeCells>
  <printOptions/>
  <pageMargins left="0.35433070866141736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5.75390625" style="0" customWidth="1"/>
    <col min="2" max="12" width="6.25390625" style="0" customWidth="1"/>
    <col min="13" max="13" width="7.75390625" style="0" customWidth="1"/>
    <col min="14" max="14" width="9.625" style="0" customWidth="1"/>
    <col min="15" max="15" width="8.875" style="0" hidden="1" customWidth="1"/>
    <col min="16" max="16" width="5.75390625" style="0" customWidth="1"/>
    <col min="17" max="17" width="6.75390625" style="0" customWidth="1"/>
  </cols>
  <sheetData>
    <row r="2" spans="1:18" ht="19.5" customHeight="1" thickBot="1">
      <c r="A2" s="284" t="s">
        <v>10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  <c r="R2" s="30"/>
    </row>
    <row r="3" spans="1:18" ht="15" customHeight="1">
      <c r="A3" s="6" t="s">
        <v>11</v>
      </c>
      <c r="B3" s="287" t="s">
        <v>13</v>
      </c>
      <c r="C3" s="288"/>
      <c r="D3" s="287" t="s">
        <v>14</v>
      </c>
      <c r="E3" s="288"/>
      <c r="F3" s="287" t="s">
        <v>15</v>
      </c>
      <c r="G3" s="289"/>
      <c r="H3" s="287" t="s">
        <v>16</v>
      </c>
      <c r="I3" s="288"/>
      <c r="J3" s="287" t="s">
        <v>17</v>
      </c>
      <c r="K3" s="289"/>
      <c r="L3" s="288"/>
      <c r="M3" s="287" t="s">
        <v>18</v>
      </c>
      <c r="N3" s="288"/>
      <c r="P3" s="167" t="s">
        <v>123</v>
      </c>
      <c r="Q3" s="169" t="s">
        <v>15</v>
      </c>
      <c r="R3" s="170"/>
    </row>
    <row r="4" spans="1:18" ht="15" customHeight="1">
      <c r="A4" s="7" t="s">
        <v>12</v>
      </c>
      <c r="B4" s="9" t="s">
        <v>19</v>
      </c>
      <c r="C4" s="10">
        <v>1.6</v>
      </c>
      <c r="D4" s="9" t="s">
        <v>19</v>
      </c>
      <c r="E4" s="10" t="s">
        <v>20</v>
      </c>
      <c r="F4" s="9" t="s">
        <v>19</v>
      </c>
      <c r="G4" s="8" t="s">
        <v>21</v>
      </c>
      <c r="H4" s="9" t="s">
        <v>19</v>
      </c>
      <c r="I4" s="10" t="s">
        <v>22</v>
      </c>
      <c r="J4" s="9" t="s">
        <v>19</v>
      </c>
      <c r="K4" s="2" t="s">
        <v>23</v>
      </c>
      <c r="L4" s="10" t="s">
        <v>24</v>
      </c>
      <c r="M4" s="9" t="s">
        <v>19</v>
      </c>
      <c r="N4" s="10" t="s">
        <v>25</v>
      </c>
      <c r="P4" s="168" t="s">
        <v>12</v>
      </c>
      <c r="Q4" s="2" t="s">
        <v>21</v>
      </c>
      <c r="R4" s="30"/>
    </row>
    <row r="5" spans="1:17" ht="15" customHeight="1">
      <c r="A5" s="158">
        <v>1</v>
      </c>
      <c r="B5" s="9">
        <v>0.563</v>
      </c>
      <c r="C5" s="11">
        <v>0.9</v>
      </c>
      <c r="D5" s="9">
        <v>0.701</v>
      </c>
      <c r="E5" s="11">
        <v>3.4</v>
      </c>
      <c r="F5" s="9">
        <v>0.819</v>
      </c>
      <c r="G5" s="159">
        <v>3.5</v>
      </c>
      <c r="H5" s="9">
        <v>0.876</v>
      </c>
      <c r="I5" s="11">
        <v>4.2</v>
      </c>
      <c r="J5" s="9">
        <v>0.738</v>
      </c>
      <c r="K5" s="3">
        <v>1.6</v>
      </c>
      <c r="L5" s="11">
        <v>2.7</v>
      </c>
      <c r="M5" s="9">
        <v>0.852</v>
      </c>
      <c r="N5" s="11">
        <v>5.2</v>
      </c>
      <c r="P5" s="162">
        <v>1</v>
      </c>
      <c r="Q5" s="163">
        <v>3.5</v>
      </c>
    </row>
    <row r="6" spans="1:17" ht="15" customHeight="1">
      <c r="A6" s="156">
        <v>2</v>
      </c>
      <c r="B6" s="9">
        <v>0.469</v>
      </c>
      <c r="C6" s="11">
        <v>1.6</v>
      </c>
      <c r="D6" s="9">
        <v>0.438</v>
      </c>
      <c r="E6" s="11">
        <v>4.2</v>
      </c>
      <c r="F6" s="9">
        <v>0.831</v>
      </c>
      <c r="G6" s="157">
        <v>7</v>
      </c>
      <c r="H6" s="9">
        <v>0.773</v>
      </c>
      <c r="I6" s="11">
        <v>7.4</v>
      </c>
      <c r="J6" s="9">
        <v>0.559</v>
      </c>
      <c r="K6" s="3">
        <v>2.4</v>
      </c>
      <c r="L6" s="11">
        <v>4</v>
      </c>
      <c r="M6" s="9">
        <v>0.59</v>
      </c>
      <c r="N6" s="11">
        <v>7.2</v>
      </c>
      <c r="P6" s="164">
        <v>2</v>
      </c>
      <c r="Q6" s="165">
        <v>7</v>
      </c>
    </row>
    <row r="7" spans="1:17" ht="15" customHeight="1">
      <c r="A7" s="158">
        <v>3</v>
      </c>
      <c r="B7" s="9">
        <v>0.375</v>
      </c>
      <c r="C7" s="11">
        <v>1.8</v>
      </c>
      <c r="D7" s="9">
        <v>0.347</v>
      </c>
      <c r="E7" s="11">
        <v>5</v>
      </c>
      <c r="F7" s="9">
        <v>0.772</v>
      </c>
      <c r="G7" s="159">
        <v>9.5</v>
      </c>
      <c r="H7" s="9">
        <v>0.763</v>
      </c>
      <c r="I7" s="11">
        <v>11</v>
      </c>
      <c r="J7" s="9">
        <v>0.515</v>
      </c>
      <c r="K7" s="3">
        <v>3.3</v>
      </c>
      <c r="L7" s="11">
        <v>5.6</v>
      </c>
      <c r="M7" s="9">
        <v>0.492</v>
      </c>
      <c r="N7" s="11">
        <v>9</v>
      </c>
      <c r="P7" s="162">
        <v>3</v>
      </c>
      <c r="Q7" s="163">
        <v>9.5</v>
      </c>
    </row>
    <row r="8" spans="1:17" ht="15" customHeight="1">
      <c r="A8" s="156">
        <v>4</v>
      </c>
      <c r="B8" s="9">
        <v>0.328</v>
      </c>
      <c r="C8" s="11">
        <v>2.1</v>
      </c>
      <c r="D8" s="9">
        <v>0.281</v>
      </c>
      <c r="E8" s="11">
        <v>5.4</v>
      </c>
      <c r="F8" s="9">
        <v>0.719</v>
      </c>
      <c r="G8" s="157">
        <v>11.8</v>
      </c>
      <c r="H8" s="9">
        <v>0.729</v>
      </c>
      <c r="I8" s="11">
        <v>14</v>
      </c>
      <c r="J8" s="9">
        <v>0.542</v>
      </c>
      <c r="K8" s="3">
        <v>3.8</v>
      </c>
      <c r="L8" s="11">
        <v>6.5</v>
      </c>
      <c r="M8" s="9">
        <v>0.439</v>
      </c>
      <c r="N8" s="11">
        <v>10.7</v>
      </c>
      <c r="P8" s="164">
        <v>4</v>
      </c>
      <c r="Q8" s="165">
        <v>11.8</v>
      </c>
    </row>
    <row r="9" spans="1:17" ht="15" customHeight="1">
      <c r="A9" s="158">
        <v>5</v>
      </c>
      <c r="B9" s="9">
        <v>0.3</v>
      </c>
      <c r="C9" s="11">
        <v>2.4</v>
      </c>
      <c r="D9" s="9">
        <v>0.25</v>
      </c>
      <c r="E9" s="11">
        <v>6</v>
      </c>
      <c r="F9" s="9">
        <v>0.682</v>
      </c>
      <c r="G9" s="159">
        <v>14</v>
      </c>
      <c r="H9" s="9">
        <v>0.7</v>
      </c>
      <c r="I9" s="11">
        <v>16.8</v>
      </c>
      <c r="J9" s="9">
        <v>0.419</v>
      </c>
      <c r="K9" s="3">
        <v>4.4</v>
      </c>
      <c r="L9" s="11">
        <v>7.5</v>
      </c>
      <c r="M9" s="9">
        <v>0.41</v>
      </c>
      <c r="N9" s="11">
        <v>12.5</v>
      </c>
      <c r="P9" s="162">
        <v>5</v>
      </c>
      <c r="Q9" s="163">
        <v>14</v>
      </c>
    </row>
    <row r="10" spans="1:17" ht="15" customHeight="1">
      <c r="A10" s="156">
        <v>6</v>
      </c>
      <c r="B10" s="9">
        <v>0.27</v>
      </c>
      <c r="C10" s="11">
        <v>2.6</v>
      </c>
      <c r="D10" s="9">
        <v>0.218</v>
      </c>
      <c r="E10" s="11">
        <v>6.3</v>
      </c>
      <c r="F10" s="9">
        <v>0.67</v>
      </c>
      <c r="G10" s="157">
        <v>16.5</v>
      </c>
      <c r="H10" s="9">
        <v>0.677</v>
      </c>
      <c r="I10" s="11">
        <v>19.5</v>
      </c>
      <c r="J10" s="9">
        <v>0.4</v>
      </c>
      <c r="K10" s="3">
        <v>5</v>
      </c>
      <c r="L10" s="11">
        <v>8.6</v>
      </c>
      <c r="M10" s="9">
        <v>0.377</v>
      </c>
      <c r="N10" s="11">
        <v>13.8</v>
      </c>
      <c r="P10" s="164">
        <v>6</v>
      </c>
      <c r="Q10" s="165">
        <v>16.5</v>
      </c>
    </row>
    <row r="11" spans="1:17" ht="15" customHeight="1">
      <c r="A11" s="158">
        <v>7</v>
      </c>
      <c r="B11" s="9">
        <v>0.25</v>
      </c>
      <c r="C11" s="11">
        <v>2.8</v>
      </c>
      <c r="D11" s="9">
        <v>0.19</v>
      </c>
      <c r="E11" s="11">
        <v>6.4</v>
      </c>
      <c r="F11" s="9">
        <v>0.644</v>
      </c>
      <c r="G11" s="159">
        <v>18.5</v>
      </c>
      <c r="H11" s="9">
        <v>0.669</v>
      </c>
      <c r="I11" s="11">
        <v>22.5</v>
      </c>
      <c r="J11" s="9">
        <v>0.381</v>
      </c>
      <c r="K11" s="3">
        <v>5.6</v>
      </c>
      <c r="L11" s="11">
        <v>9.6</v>
      </c>
      <c r="M11" s="9">
        <v>0.363</v>
      </c>
      <c r="N11" s="11">
        <v>15.5</v>
      </c>
      <c r="P11" s="162">
        <v>7</v>
      </c>
      <c r="Q11" s="163">
        <v>18.5</v>
      </c>
    </row>
    <row r="12" spans="1:17" ht="15" customHeight="1">
      <c r="A12" s="156">
        <v>8</v>
      </c>
      <c r="B12" s="9">
        <v>0.234</v>
      </c>
      <c r="C12" s="11">
        <v>3</v>
      </c>
      <c r="D12" s="9">
        <v>0.182</v>
      </c>
      <c r="E12" s="11">
        <v>7</v>
      </c>
      <c r="F12" s="9">
        <v>0.625</v>
      </c>
      <c r="G12" s="157">
        <v>20.5</v>
      </c>
      <c r="H12" s="9">
        <v>0.651</v>
      </c>
      <c r="I12" s="11">
        <v>25</v>
      </c>
      <c r="J12" s="9">
        <v>0.363</v>
      </c>
      <c r="K12" s="3">
        <v>6.1</v>
      </c>
      <c r="L12" s="11">
        <v>10.5</v>
      </c>
      <c r="M12" s="9">
        <v>0.348</v>
      </c>
      <c r="N12" s="11">
        <v>17</v>
      </c>
      <c r="P12" s="164">
        <v>8</v>
      </c>
      <c r="Q12" s="165">
        <v>20.5</v>
      </c>
    </row>
    <row r="13" spans="1:17" ht="15" customHeight="1">
      <c r="A13" s="158">
        <v>9</v>
      </c>
      <c r="B13" s="9">
        <v>0.222</v>
      </c>
      <c r="C13" s="11">
        <v>3.2</v>
      </c>
      <c r="D13" s="9">
        <v>0.171</v>
      </c>
      <c r="E13" s="11">
        <v>7.4</v>
      </c>
      <c r="F13" s="9">
        <v>0.609</v>
      </c>
      <c r="G13" s="159">
        <v>22.5</v>
      </c>
      <c r="H13" s="9">
        <v>0.648</v>
      </c>
      <c r="I13" s="11">
        <v>28</v>
      </c>
      <c r="J13" s="9">
        <v>0.349</v>
      </c>
      <c r="K13" s="3">
        <v>6.6</v>
      </c>
      <c r="L13" s="11">
        <v>11.3</v>
      </c>
      <c r="M13" s="9">
        <v>0.337</v>
      </c>
      <c r="N13" s="11">
        <v>18.5</v>
      </c>
      <c r="P13" s="162">
        <v>9</v>
      </c>
      <c r="Q13" s="163">
        <v>22.5</v>
      </c>
    </row>
    <row r="14" spans="1:17" ht="15" customHeight="1">
      <c r="A14" s="156">
        <v>10</v>
      </c>
      <c r="B14" s="9">
        <v>0.212</v>
      </c>
      <c r="C14" s="11">
        <v>3.4</v>
      </c>
      <c r="D14" s="9">
        <v>0.162</v>
      </c>
      <c r="E14" s="11">
        <v>7.8</v>
      </c>
      <c r="F14" s="9">
        <v>0.597</v>
      </c>
      <c r="G14" s="157">
        <v>24.5</v>
      </c>
      <c r="H14" s="9">
        <v>0.625</v>
      </c>
      <c r="I14" s="11">
        <v>30</v>
      </c>
      <c r="J14" s="9">
        <v>0.338</v>
      </c>
      <c r="K14" s="3">
        <v>7.1</v>
      </c>
      <c r="L14" s="11">
        <v>12.2</v>
      </c>
      <c r="M14" s="9">
        <v>0.328</v>
      </c>
      <c r="N14" s="11">
        <v>20</v>
      </c>
      <c r="P14" s="164">
        <v>10</v>
      </c>
      <c r="Q14" s="165">
        <v>24.5</v>
      </c>
    </row>
    <row r="15" spans="1:17" ht="15" customHeight="1">
      <c r="A15" s="158">
        <v>11</v>
      </c>
      <c r="B15" s="9">
        <v>0.204</v>
      </c>
      <c r="C15" s="11">
        <v>3.6</v>
      </c>
      <c r="D15" s="9">
        <v>0.157</v>
      </c>
      <c r="E15" s="11">
        <v>8.3</v>
      </c>
      <c r="F15" s="9">
        <v>0.587</v>
      </c>
      <c r="G15" s="159">
        <v>26.5</v>
      </c>
      <c r="H15" s="9">
        <v>0.62</v>
      </c>
      <c r="I15" s="11">
        <v>32.7</v>
      </c>
      <c r="J15" s="9">
        <v>0.329</v>
      </c>
      <c r="K15" s="3">
        <v>7.6</v>
      </c>
      <c r="L15" s="11">
        <v>13</v>
      </c>
      <c r="M15" s="9">
        <v>0.316</v>
      </c>
      <c r="N15" s="11">
        <v>21.2</v>
      </c>
      <c r="P15" s="162">
        <v>11</v>
      </c>
      <c r="Q15" s="163">
        <v>26.5</v>
      </c>
    </row>
    <row r="16" spans="1:17" ht="15" customHeight="1">
      <c r="A16" s="156">
        <v>12</v>
      </c>
      <c r="B16" s="9">
        <v>0.197</v>
      </c>
      <c r="C16" s="11">
        <v>3.8</v>
      </c>
      <c r="D16" s="9">
        <v>0.147</v>
      </c>
      <c r="E16" s="11">
        <v>8.5</v>
      </c>
      <c r="F16" s="9">
        <v>0.579</v>
      </c>
      <c r="G16" s="157">
        <v>28.5</v>
      </c>
      <c r="H16" s="9">
        <v>0.616</v>
      </c>
      <c r="I16" s="11">
        <v>35.5</v>
      </c>
      <c r="J16" s="9">
        <v>0.325</v>
      </c>
      <c r="K16" s="3">
        <v>8.2</v>
      </c>
      <c r="L16" s="11">
        <v>14</v>
      </c>
      <c r="M16" s="9">
        <v>0.309</v>
      </c>
      <c r="N16" s="11">
        <v>22.6</v>
      </c>
      <c r="P16" s="164">
        <v>12</v>
      </c>
      <c r="Q16" s="165">
        <v>28.5</v>
      </c>
    </row>
    <row r="17" spans="1:17" ht="15" customHeight="1">
      <c r="A17" s="158">
        <v>13</v>
      </c>
      <c r="B17" s="9">
        <v>0.187</v>
      </c>
      <c r="C17" s="11">
        <v>3.9</v>
      </c>
      <c r="D17" s="9">
        <v>0.141</v>
      </c>
      <c r="E17" s="11">
        <v>8.8</v>
      </c>
      <c r="F17" s="9">
        <v>0.566</v>
      </c>
      <c r="G17" s="159">
        <v>30.2</v>
      </c>
      <c r="H17" s="9">
        <v>0.611</v>
      </c>
      <c r="I17" s="11">
        <v>38.1</v>
      </c>
      <c r="J17" s="9">
        <v>0.318</v>
      </c>
      <c r="K17" s="3">
        <v>8.7</v>
      </c>
      <c r="L17" s="11">
        <v>14.9</v>
      </c>
      <c r="M17" s="9">
        <v>0.303</v>
      </c>
      <c r="N17" s="11">
        <v>24</v>
      </c>
      <c r="P17" s="162">
        <v>13</v>
      </c>
      <c r="Q17" s="163">
        <v>30.2</v>
      </c>
    </row>
    <row r="18" spans="1:17" ht="15" customHeight="1">
      <c r="A18" s="156">
        <v>14</v>
      </c>
      <c r="B18" s="9">
        <v>0.183</v>
      </c>
      <c r="C18" s="11">
        <v>4.1</v>
      </c>
      <c r="D18" s="9">
        <v>0.133</v>
      </c>
      <c r="E18" s="11">
        <v>8.9</v>
      </c>
      <c r="F18" s="9">
        <v>0.557</v>
      </c>
      <c r="G18" s="157">
        <v>32</v>
      </c>
      <c r="H18" s="9">
        <v>0.607</v>
      </c>
      <c r="I18" s="11">
        <v>40.8</v>
      </c>
      <c r="J18" s="9">
        <v>0.309</v>
      </c>
      <c r="K18" s="3">
        <v>9.1</v>
      </c>
      <c r="L18" s="11">
        <v>15.6</v>
      </c>
      <c r="M18" s="9">
        <v>0.294</v>
      </c>
      <c r="N18" s="11">
        <v>25.1</v>
      </c>
      <c r="P18" s="164">
        <v>14</v>
      </c>
      <c r="Q18" s="165">
        <v>32</v>
      </c>
    </row>
    <row r="19" spans="1:17" ht="15" customHeight="1">
      <c r="A19" s="158">
        <v>15</v>
      </c>
      <c r="B19" s="9">
        <v>0.179</v>
      </c>
      <c r="C19" s="11">
        <v>4.3</v>
      </c>
      <c r="D19" s="9">
        <v>0.131</v>
      </c>
      <c r="E19" s="11">
        <v>9.4</v>
      </c>
      <c r="F19" s="9">
        <v>0.552</v>
      </c>
      <c r="G19" s="159">
        <v>33.9</v>
      </c>
      <c r="H19" s="9">
        <v>0.602</v>
      </c>
      <c r="I19" s="11">
        <v>43.3</v>
      </c>
      <c r="J19" s="9">
        <v>0.303</v>
      </c>
      <c r="K19" s="3">
        <v>9.5</v>
      </c>
      <c r="L19" s="11">
        <v>16.4</v>
      </c>
      <c r="M19" s="9">
        <v>0.29</v>
      </c>
      <c r="N19" s="11">
        <v>26.5</v>
      </c>
      <c r="P19" s="162">
        <v>15</v>
      </c>
      <c r="Q19" s="163">
        <v>33.9</v>
      </c>
    </row>
    <row r="20" spans="1:17" ht="15" customHeight="1">
      <c r="A20" s="156">
        <v>16</v>
      </c>
      <c r="B20" s="9">
        <v>0.171</v>
      </c>
      <c r="C20" s="11">
        <v>4.4</v>
      </c>
      <c r="D20" s="9">
        <v>0.127</v>
      </c>
      <c r="E20" s="11">
        <v>9.8</v>
      </c>
      <c r="F20" s="9">
        <v>0.548</v>
      </c>
      <c r="G20" s="157">
        <v>35.9</v>
      </c>
      <c r="H20" s="9">
        <v>0.598</v>
      </c>
      <c r="I20" s="11">
        <v>45.9</v>
      </c>
      <c r="J20" s="9">
        <v>0.297</v>
      </c>
      <c r="K20" s="3">
        <v>10</v>
      </c>
      <c r="L20" s="11">
        <v>17.1</v>
      </c>
      <c r="M20" s="9">
        <v>0.287</v>
      </c>
      <c r="N20" s="11">
        <v>28</v>
      </c>
      <c r="P20" s="164">
        <v>16</v>
      </c>
      <c r="Q20" s="165">
        <v>35.9</v>
      </c>
    </row>
    <row r="21" spans="1:17" ht="15" customHeight="1">
      <c r="A21" s="158">
        <v>17</v>
      </c>
      <c r="B21" s="9">
        <v>0.169</v>
      </c>
      <c r="C21" s="11">
        <v>4.6</v>
      </c>
      <c r="D21" s="9">
        <v>0.122</v>
      </c>
      <c r="E21" s="11">
        <v>10</v>
      </c>
      <c r="F21" s="9">
        <v>0.545</v>
      </c>
      <c r="G21" s="159">
        <v>38</v>
      </c>
      <c r="H21" s="9">
        <v>0.593</v>
      </c>
      <c r="I21" s="11">
        <v>48.4</v>
      </c>
      <c r="J21" s="9">
        <v>0.294</v>
      </c>
      <c r="K21" s="3">
        <v>10.5</v>
      </c>
      <c r="L21" s="11">
        <v>18</v>
      </c>
      <c r="M21" s="9">
        <v>0.285</v>
      </c>
      <c r="N21" s="11">
        <v>29.6</v>
      </c>
      <c r="P21" s="162">
        <v>17</v>
      </c>
      <c r="Q21" s="163">
        <v>38</v>
      </c>
    </row>
    <row r="22" spans="1:17" ht="15" customHeight="1">
      <c r="A22" s="156">
        <v>18</v>
      </c>
      <c r="B22" s="9">
        <v>0.163</v>
      </c>
      <c r="C22" s="11">
        <v>4.7</v>
      </c>
      <c r="D22" s="9">
        <v>0.121</v>
      </c>
      <c r="E22" s="11">
        <v>10.5</v>
      </c>
      <c r="F22" s="9">
        <v>0.542</v>
      </c>
      <c r="G22" s="157">
        <v>40</v>
      </c>
      <c r="H22" s="9">
        <v>0.588</v>
      </c>
      <c r="I22" s="11">
        <v>50.8</v>
      </c>
      <c r="J22" s="9">
        <v>0.285</v>
      </c>
      <c r="K22" s="3">
        <v>10.8</v>
      </c>
      <c r="L22" s="11">
        <v>18.5</v>
      </c>
      <c r="M22" s="9">
        <v>0.283</v>
      </c>
      <c r="N22" s="11">
        <v>31.1</v>
      </c>
      <c r="P22" s="164">
        <v>18</v>
      </c>
      <c r="Q22" s="165">
        <v>40</v>
      </c>
    </row>
    <row r="23" spans="1:17" ht="15" customHeight="1">
      <c r="A23" s="158">
        <v>19</v>
      </c>
      <c r="B23" s="9">
        <v>0.161</v>
      </c>
      <c r="C23" s="11">
        <v>4.9</v>
      </c>
      <c r="D23" s="9">
        <v>0.118</v>
      </c>
      <c r="E23" s="11">
        <v>10.8</v>
      </c>
      <c r="F23" s="9">
        <v>0.539</v>
      </c>
      <c r="G23" s="159">
        <v>42</v>
      </c>
      <c r="H23" s="9">
        <v>0.583</v>
      </c>
      <c r="I23" s="11">
        <v>53.2</v>
      </c>
      <c r="J23" s="9">
        <v>0.28</v>
      </c>
      <c r="K23" s="3">
        <v>11.2</v>
      </c>
      <c r="L23" s="11">
        <v>19.2</v>
      </c>
      <c r="M23" s="9">
        <v>0.278</v>
      </c>
      <c r="N23" s="11">
        <v>32.2</v>
      </c>
      <c r="P23" s="162">
        <v>19</v>
      </c>
      <c r="Q23" s="163">
        <v>42</v>
      </c>
    </row>
    <row r="24" spans="1:17" ht="15" customHeight="1">
      <c r="A24" s="156">
        <v>20</v>
      </c>
      <c r="B24" s="9">
        <v>0.156</v>
      </c>
      <c r="C24" s="11">
        <v>5</v>
      </c>
      <c r="D24" s="9">
        <v>0.114</v>
      </c>
      <c r="E24" s="11">
        <v>10.9</v>
      </c>
      <c r="F24" s="9">
        <v>0.524</v>
      </c>
      <c r="G24" s="157">
        <v>43</v>
      </c>
      <c r="H24" s="9">
        <v>0.578</v>
      </c>
      <c r="I24" s="11">
        <v>55.5</v>
      </c>
      <c r="J24" s="9">
        <v>0.278</v>
      </c>
      <c r="K24" s="3">
        <v>11.7</v>
      </c>
      <c r="L24" s="11">
        <v>20</v>
      </c>
      <c r="M24" s="9">
        <v>0.275</v>
      </c>
      <c r="N24" s="11">
        <v>33.6</v>
      </c>
      <c r="P24" s="164">
        <v>20</v>
      </c>
      <c r="Q24" s="165">
        <v>43</v>
      </c>
    </row>
    <row r="25" spans="1:17" ht="15" customHeight="1">
      <c r="A25" s="158">
        <v>22</v>
      </c>
      <c r="B25" s="9">
        <v>0.15</v>
      </c>
      <c r="C25" s="11">
        <v>5.3</v>
      </c>
      <c r="D25" s="9">
        <v>0.108</v>
      </c>
      <c r="E25" s="11">
        <v>11.4</v>
      </c>
      <c r="F25" s="9">
        <v>0.521</v>
      </c>
      <c r="G25" s="159">
        <v>47</v>
      </c>
      <c r="H25" s="9">
        <v>0.574</v>
      </c>
      <c r="I25" s="11">
        <v>60.6</v>
      </c>
      <c r="J25" s="9">
        <v>0.272</v>
      </c>
      <c r="K25" s="3">
        <v>12.6</v>
      </c>
      <c r="L25" s="11">
        <v>21.5</v>
      </c>
      <c r="M25" s="9">
        <v>0.27</v>
      </c>
      <c r="N25" s="11">
        <v>36.2</v>
      </c>
      <c r="P25" s="162">
        <v>22</v>
      </c>
      <c r="Q25" s="163">
        <v>47</v>
      </c>
    </row>
    <row r="26" spans="1:17" ht="15" customHeight="1">
      <c r="A26" s="156">
        <v>24</v>
      </c>
      <c r="B26" s="9">
        <v>0.145</v>
      </c>
      <c r="C26" s="11">
        <v>5.6</v>
      </c>
      <c r="D26" s="9">
        <v>0.104</v>
      </c>
      <c r="E26" s="11">
        <v>12</v>
      </c>
      <c r="F26" s="9">
        <v>0.508</v>
      </c>
      <c r="G26" s="157">
        <v>50</v>
      </c>
      <c r="H26" s="9">
        <v>0.569</v>
      </c>
      <c r="I26" s="11">
        <v>65.5</v>
      </c>
      <c r="J26" s="9">
        <v>0.262</v>
      </c>
      <c r="K26" s="3">
        <v>13.2</v>
      </c>
      <c r="L26" s="11">
        <v>22.6</v>
      </c>
      <c r="M26" s="9">
        <v>0.262</v>
      </c>
      <c r="N26" s="11">
        <v>38.4</v>
      </c>
      <c r="P26" s="164">
        <v>24</v>
      </c>
      <c r="Q26" s="165">
        <v>50</v>
      </c>
    </row>
    <row r="27" spans="1:17" ht="15" customHeight="1">
      <c r="A27" s="158">
        <v>26</v>
      </c>
      <c r="B27" s="9">
        <v>0.141</v>
      </c>
      <c r="C27" s="11">
        <v>5.9</v>
      </c>
      <c r="D27" s="9">
        <v>0.1</v>
      </c>
      <c r="E27" s="11">
        <v>12.5</v>
      </c>
      <c r="F27" s="9">
        <v>0.499</v>
      </c>
      <c r="G27" s="159">
        <v>53.2</v>
      </c>
      <c r="H27" s="9">
        <v>0.564</v>
      </c>
      <c r="I27" s="11">
        <v>70.4</v>
      </c>
      <c r="J27" s="9">
        <v>0.254</v>
      </c>
      <c r="K27" s="3">
        <v>13.9</v>
      </c>
      <c r="L27" s="11">
        <v>23.8</v>
      </c>
      <c r="M27" s="9">
        <v>0.259</v>
      </c>
      <c r="N27" s="11">
        <v>41.1</v>
      </c>
      <c r="P27" s="162">
        <v>26</v>
      </c>
      <c r="Q27" s="163">
        <v>53.2</v>
      </c>
    </row>
    <row r="28" spans="1:17" ht="15" customHeight="1">
      <c r="A28" s="156">
        <v>28</v>
      </c>
      <c r="B28" s="9">
        <v>0.138</v>
      </c>
      <c r="C28" s="11">
        <v>6.2</v>
      </c>
      <c r="D28" s="9">
        <v>0.095</v>
      </c>
      <c r="E28" s="11">
        <v>12.8</v>
      </c>
      <c r="F28" s="9">
        <v>0.49</v>
      </c>
      <c r="G28" s="157">
        <v>56.3</v>
      </c>
      <c r="H28" s="9">
        <v>0.559</v>
      </c>
      <c r="I28" s="11">
        <v>75.1</v>
      </c>
      <c r="J28" s="9">
        <v>0.248</v>
      </c>
      <c r="K28" s="3">
        <v>14.6</v>
      </c>
      <c r="L28" s="11">
        <v>25</v>
      </c>
      <c r="M28" s="9">
        <v>0.257</v>
      </c>
      <c r="N28" s="11">
        <v>43.9</v>
      </c>
      <c r="P28" s="164">
        <v>28</v>
      </c>
      <c r="Q28" s="165">
        <v>56.3</v>
      </c>
    </row>
    <row r="29" spans="1:17" ht="15" customHeight="1">
      <c r="A29" s="158">
        <v>30</v>
      </c>
      <c r="B29" s="9">
        <v>0.133</v>
      </c>
      <c r="C29" s="11">
        <v>6.4</v>
      </c>
      <c r="D29" s="9">
        <v>0.093</v>
      </c>
      <c r="E29" s="11">
        <v>13.4</v>
      </c>
      <c r="F29" s="9">
        <v>0.477</v>
      </c>
      <c r="G29" s="159">
        <v>58.7</v>
      </c>
      <c r="H29" s="9">
        <v>0.555</v>
      </c>
      <c r="I29" s="11">
        <v>79.9</v>
      </c>
      <c r="J29" s="9">
        <v>0.246</v>
      </c>
      <c r="K29" s="3">
        <v>15.5</v>
      </c>
      <c r="L29" s="11">
        <v>26.6</v>
      </c>
      <c r="M29" s="9">
        <v>0.251</v>
      </c>
      <c r="N29" s="11">
        <v>45.9</v>
      </c>
      <c r="P29" s="162">
        <v>30</v>
      </c>
      <c r="Q29" s="163">
        <v>58.7</v>
      </c>
    </row>
    <row r="30" spans="1:17" ht="15" customHeight="1">
      <c r="A30" s="156">
        <v>35</v>
      </c>
      <c r="B30" s="9">
        <v>0.125</v>
      </c>
      <c r="C30" s="11">
        <v>7</v>
      </c>
      <c r="D30" s="9">
        <v>0.086</v>
      </c>
      <c r="E30" s="11">
        <v>14.4</v>
      </c>
      <c r="F30" s="9">
        <v>0.461</v>
      </c>
      <c r="G30" s="157">
        <v>66.2</v>
      </c>
      <c r="H30" s="9">
        <v>0.549</v>
      </c>
      <c r="I30" s="11">
        <v>92.2</v>
      </c>
      <c r="J30" s="9">
        <v>0.234</v>
      </c>
      <c r="K30" s="3">
        <v>17.2</v>
      </c>
      <c r="L30" s="11">
        <v>29.5</v>
      </c>
      <c r="M30" s="9">
        <v>0.244</v>
      </c>
      <c r="N30" s="11">
        <v>52.1</v>
      </c>
      <c r="P30" s="164">
        <v>35</v>
      </c>
      <c r="Q30" s="165">
        <v>66.2</v>
      </c>
    </row>
    <row r="31" spans="1:17" ht="15" customHeight="1">
      <c r="A31" s="158">
        <v>40</v>
      </c>
      <c r="B31" s="9">
        <v>0.121</v>
      </c>
      <c r="C31" s="11">
        <v>7.7</v>
      </c>
      <c r="D31" s="9">
        <v>0.082</v>
      </c>
      <c r="E31" s="11">
        <v>15.7</v>
      </c>
      <c r="F31" s="9">
        <v>0.451</v>
      </c>
      <c r="G31" s="159">
        <v>74</v>
      </c>
      <c r="H31" s="9">
        <v>0.543</v>
      </c>
      <c r="I31" s="11">
        <v>104.3</v>
      </c>
      <c r="J31" s="9">
        <v>0.226</v>
      </c>
      <c r="K31" s="3">
        <v>19</v>
      </c>
      <c r="L31" s="11">
        <v>32.5</v>
      </c>
      <c r="M31" s="9">
        <v>0.233</v>
      </c>
      <c r="N31" s="11">
        <v>56.9</v>
      </c>
      <c r="P31" s="162">
        <v>40</v>
      </c>
      <c r="Q31" s="163">
        <v>74</v>
      </c>
    </row>
    <row r="32" spans="1:17" ht="15" customHeight="1">
      <c r="A32" s="156">
        <v>45</v>
      </c>
      <c r="B32" s="9">
        <v>0.115</v>
      </c>
      <c r="C32" s="11">
        <v>8.3</v>
      </c>
      <c r="D32" s="9">
        <v>0.077</v>
      </c>
      <c r="E32" s="11">
        <v>16.6</v>
      </c>
      <c r="F32" s="9">
        <v>0.441</v>
      </c>
      <c r="G32" s="157">
        <v>81.4</v>
      </c>
      <c r="H32" s="9">
        <v>0.537</v>
      </c>
      <c r="I32" s="11">
        <v>116</v>
      </c>
      <c r="J32" s="9">
        <v>0.22</v>
      </c>
      <c r="K32" s="3">
        <v>20.8</v>
      </c>
      <c r="L32" s="11">
        <v>35.6</v>
      </c>
      <c r="M32" s="9">
        <v>0.23</v>
      </c>
      <c r="N32" s="11">
        <v>63.1</v>
      </c>
      <c r="P32" s="164">
        <v>45</v>
      </c>
      <c r="Q32" s="165">
        <v>81.4</v>
      </c>
    </row>
    <row r="33" spans="1:17" ht="15" customHeight="1">
      <c r="A33" s="158">
        <v>50</v>
      </c>
      <c r="B33" s="9">
        <v>0.11</v>
      </c>
      <c r="C33" s="11">
        <v>8.8</v>
      </c>
      <c r="D33" s="9">
        <v>0.074</v>
      </c>
      <c r="E33" s="11">
        <v>17.8</v>
      </c>
      <c r="F33" s="9">
        <v>0.433</v>
      </c>
      <c r="G33" s="159">
        <v>88.8</v>
      </c>
      <c r="H33" s="9">
        <v>0.531</v>
      </c>
      <c r="I33" s="11">
        <v>127.4</v>
      </c>
      <c r="J33" s="9">
        <v>0.211</v>
      </c>
      <c r="K33" s="3">
        <v>22.2</v>
      </c>
      <c r="L33" s="11">
        <v>38</v>
      </c>
      <c r="M33" s="9">
        <v>0.226</v>
      </c>
      <c r="N33" s="11">
        <v>68.9</v>
      </c>
      <c r="P33" s="162">
        <v>50</v>
      </c>
      <c r="Q33" s="163">
        <v>88.8</v>
      </c>
    </row>
    <row r="34" spans="1:17" ht="15" customHeight="1">
      <c r="A34" s="156">
        <v>55</v>
      </c>
      <c r="B34" s="9">
        <v>0.105</v>
      </c>
      <c r="C34" s="11">
        <v>9.2</v>
      </c>
      <c r="D34" s="9">
        <v>0.072</v>
      </c>
      <c r="E34" s="11">
        <v>19</v>
      </c>
      <c r="F34" s="9">
        <v>0.427</v>
      </c>
      <c r="G34" s="157">
        <v>96.3</v>
      </c>
      <c r="H34" s="9">
        <v>0.525</v>
      </c>
      <c r="I34" s="11">
        <v>138.6</v>
      </c>
      <c r="J34" s="9">
        <v>0.206</v>
      </c>
      <c r="K34" s="3">
        <v>23.8</v>
      </c>
      <c r="L34" s="11">
        <v>40.8</v>
      </c>
      <c r="M34" s="16">
        <v>0.221</v>
      </c>
      <c r="N34" s="11">
        <v>74.1</v>
      </c>
      <c r="P34" s="164">
        <v>55</v>
      </c>
      <c r="Q34" s="165">
        <v>96.3</v>
      </c>
    </row>
    <row r="35" spans="1:17" ht="15" customHeight="1">
      <c r="A35" s="158">
        <v>60</v>
      </c>
      <c r="B35" s="9">
        <v>0.102</v>
      </c>
      <c r="C35" s="11">
        <v>9.8</v>
      </c>
      <c r="D35" s="9">
        <v>0.069</v>
      </c>
      <c r="E35" s="11">
        <v>19.9</v>
      </c>
      <c r="F35" s="9">
        <v>0.421</v>
      </c>
      <c r="G35" s="159">
        <v>103.6</v>
      </c>
      <c r="H35" s="9">
        <v>0.52</v>
      </c>
      <c r="I35" s="11">
        <v>149.8</v>
      </c>
      <c r="J35" s="9">
        <v>0.202</v>
      </c>
      <c r="K35" s="3">
        <v>25.5</v>
      </c>
      <c r="L35" s="11">
        <v>43.6</v>
      </c>
      <c r="M35" s="9">
        <v>0.219</v>
      </c>
      <c r="N35" s="11">
        <v>80.2</v>
      </c>
      <c r="P35" s="162">
        <v>60</v>
      </c>
      <c r="Q35" s="163">
        <v>103.6</v>
      </c>
    </row>
    <row r="36" spans="1:17" ht="15" customHeight="1">
      <c r="A36" s="156">
        <v>65</v>
      </c>
      <c r="B36" s="9">
        <v>0.1</v>
      </c>
      <c r="C36" s="11">
        <v>10.4</v>
      </c>
      <c r="D36" s="9">
        <v>0.067</v>
      </c>
      <c r="E36" s="11">
        <v>20.9</v>
      </c>
      <c r="F36" s="9">
        <v>0.417</v>
      </c>
      <c r="G36" s="157">
        <v>111.1</v>
      </c>
      <c r="H36" s="9">
        <v>0.517</v>
      </c>
      <c r="I36" s="11">
        <v>161.3</v>
      </c>
      <c r="J36" s="9">
        <v>0.196</v>
      </c>
      <c r="K36" s="3">
        <v>26.8</v>
      </c>
      <c r="L36" s="11">
        <v>43.9</v>
      </c>
      <c r="M36" s="9">
        <v>0.214</v>
      </c>
      <c r="N36" s="11">
        <v>84.9</v>
      </c>
      <c r="P36" s="164">
        <v>65</v>
      </c>
      <c r="Q36" s="165">
        <v>111.1</v>
      </c>
    </row>
    <row r="37" spans="1:17" ht="15" customHeight="1">
      <c r="A37" s="158">
        <v>70</v>
      </c>
      <c r="B37" s="9">
        <v>0.098</v>
      </c>
      <c r="C37" s="11">
        <v>11</v>
      </c>
      <c r="D37" s="9">
        <v>0.065</v>
      </c>
      <c r="E37" s="11">
        <v>21.8</v>
      </c>
      <c r="F37" s="9">
        <v>0.413</v>
      </c>
      <c r="G37" s="159">
        <v>118.5</v>
      </c>
      <c r="H37" s="9">
        <v>0.514</v>
      </c>
      <c r="I37" s="11">
        <v>172.7</v>
      </c>
      <c r="J37" s="9">
        <v>0.193</v>
      </c>
      <c r="K37" s="3">
        <v>28.4</v>
      </c>
      <c r="L37" s="11">
        <v>48.6</v>
      </c>
      <c r="M37" s="9">
        <v>0.211</v>
      </c>
      <c r="N37" s="11">
        <v>90.1</v>
      </c>
      <c r="P37" s="162">
        <v>70</v>
      </c>
      <c r="Q37" s="163">
        <v>118.5</v>
      </c>
    </row>
    <row r="38" spans="1:17" ht="15" customHeight="1">
      <c r="A38" s="156">
        <v>75</v>
      </c>
      <c r="B38" s="9">
        <v>0.095</v>
      </c>
      <c r="C38" s="11">
        <v>11.4</v>
      </c>
      <c r="D38" s="9">
        <v>0.063</v>
      </c>
      <c r="E38" s="11">
        <v>22.7</v>
      </c>
      <c r="F38" s="9">
        <v>0.409</v>
      </c>
      <c r="G38" s="157">
        <v>125.8</v>
      </c>
      <c r="H38" s="9">
        <v>0.511</v>
      </c>
      <c r="I38" s="11">
        <v>184</v>
      </c>
      <c r="J38" s="9">
        <v>0.19</v>
      </c>
      <c r="K38" s="3">
        <v>29.9</v>
      </c>
      <c r="L38" s="11">
        <v>51.3</v>
      </c>
      <c r="M38" s="9">
        <v>0.208</v>
      </c>
      <c r="N38" s="11">
        <v>95.2</v>
      </c>
      <c r="P38" s="164">
        <v>75</v>
      </c>
      <c r="Q38" s="165">
        <v>125.8</v>
      </c>
    </row>
    <row r="39" spans="1:17" ht="15" customHeight="1">
      <c r="A39" s="158">
        <v>80</v>
      </c>
      <c r="B39" s="9">
        <v>0.093</v>
      </c>
      <c r="C39" s="11">
        <v>11.9</v>
      </c>
      <c r="D39" s="9">
        <v>0.062</v>
      </c>
      <c r="E39" s="11">
        <v>23.8</v>
      </c>
      <c r="F39" s="9">
        <v>0.406</v>
      </c>
      <c r="G39" s="159">
        <v>133.2</v>
      </c>
      <c r="H39" s="9">
        <v>0.508</v>
      </c>
      <c r="I39" s="11">
        <v>195.1</v>
      </c>
      <c r="J39" s="9">
        <v>0.185</v>
      </c>
      <c r="K39" s="3">
        <v>31.1</v>
      </c>
      <c r="L39" s="11">
        <v>53.3</v>
      </c>
      <c r="M39" s="9">
        <v>0.205</v>
      </c>
      <c r="N39" s="11">
        <v>100</v>
      </c>
      <c r="P39" s="162">
        <v>80</v>
      </c>
      <c r="Q39" s="163">
        <v>133.2</v>
      </c>
    </row>
    <row r="40" spans="1:17" ht="15" customHeight="1">
      <c r="A40" s="156">
        <v>85</v>
      </c>
      <c r="B40" s="9">
        <v>0.091</v>
      </c>
      <c r="C40" s="11">
        <v>12.4</v>
      </c>
      <c r="D40" s="9">
        <v>0.061</v>
      </c>
      <c r="E40" s="11">
        <v>24.9</v>
      </c>
      <c r="F40" s="9">
        <v>0.403</v>
      </c>
      <c r="G40" s="157">
        <v>140.4</v>
      </c>
      <c r="H40" s="9">
        <v>0.506</v>
      </c>
      <c r="I40" s="11">
        <v>206.4</v>
      </c>
      <c r="J40" s="9">
        <v>0.181</v>
      </c>
      <c r="K40" s="3">
        <v>32.3</v>
      </c>
      <c r="L40" s="11">
        <v>55.4</v>
      </c>
      <c r="M40" s="9">
        <v>0.203</v>
      </c>
      <c r="N40" s="11">
        <v>105.3</v>
      </c>
      <c r="P40" s="164">
        <v>85</v>
      </c>
      <c r="Q40" s="165">
        <v>140.4</v>
      </c>
    </row>
    <row r="41" spans="1:17" ht="15" customHeight="1">
      <c r="A41" s="158">
        <v>90</v>
      </c>
      <c r="B41" s="9">
        <v>0.09</v>
      </c>
      <c r="C41" s="11">
        <v>13</v>
      </c>
      <c r="D41" s="9">
        <v>0.06</v>
      </c>
      <c r="E41" s="11">
        <v>25.9</v>
      </c>
      <c r="F41" s="9">
        <v>0.401</v>
      </c>
      <c r="G41" s="159">
        <v>148</v>
      </c>
      <c r="H41" s="9">
        <v>0.504</v>
      </c>
      <c r="I41" s="11">
        <v>217.7</v>
      </c>
      <c r="J41" s="9">
        <v>0.177</v>
      </c>
      <c r="K41" s="3">
        <v>33.5</v>
      </c>
      <c r="L41" s="11">
        <v>57.3</v>
      </c>
      <c r="M41" s="9">
        <v>0.2</v>
      </c>
      <c r="N41" s="11">
        <v>109.8</v>
      </c>
      <c r="P41" s="162">
        <v>90</v>
      </c>
      <c r="Q41" s="163">
        <v>148</v>
      </c>
    </row>
    <row r="42" spans="1:17" ht="15" customHeight="1">
      <c r="A42" s="156">
        <v>95</v>
      </c>
      <c r="B42" s="9">
        <v>0.088</v>
      </c>
      <c r="C42" s="11">
        <v>13.4</v>
      </c>
      <c r="D42" s="9">
        <v>0.059</v>
      </c>
      <c r="E42" s="11">
        <v>26.9</v>
      </c>
      <c r="F42" s="9">
        <v>0.399</v>
      </c>
      <c r="G42" s="157">
        <v>155.4</v>
      </c>
      <c r="H42" s="9">
        <v>0.502</v>
      </c>
      <c r="I42" s="11">
        <v>228.9</v>
      </c>
      <c r="J42" s="9">
        <v>0.174</v>
      </c>
      <c r="K42" s="3">
        <v>34.7</v>
      </c>
      <c r="L42" s="11">
        <v>59.5</v>
      </c>
      <c r="M42" s="9">
        <v>0.198</v>
      </c>
      <c r="N42" s="11">
        <v>114.7</v>
      </c>
      <c r="P42" s="164">
        <v>95</v>
      </c>
      <c r="Q42" s="165">
        <v>155.4</v>
      </c>
    </row>
    <row r="43" spans="1:17" ht="15" customHeight="1" thickBot="1">
      <c r="A43" s="160">
        <v>100</v>
      </c>
      <c r="B43" s="12">
        <v>0.087</v>
      </c>
      <c r="C43" s="13">
        <v>13.9</v>
      </c>
      <c r="D43" s="12">
        <v>0.058</v>
      </c>
      <c r="E43" s="13">
        <v>27.8</v>
      </c>
      <c r="F43" s="12">
        <v>0.397</v>
      </c>
      <c r="G43" s="161">
        <v>162.8</v>
      </c>
      <c r="H43" s="12">
        <v>0.5</v>
      </c>
      <c r="I43" s="13">
        <v>240</v>
      </c>
      <c r="J43" s="12">
        <v>0.171</v>
      </c>
      <c r="K43" s="15">
        <v>35.9</v>
      </c>
      <c r="L43" s="13">
        <v>61.6</v>
      </c>
      <c r="M43" s="17">
        <v>0.196</v>
      </c>
      <c r="N43" s="13">
        <v>119.6</v>
      </c>
      <c r="P43" s="162">
        <v>100</v>
      </c>
      <c r="Q43" s="166">
        <v>162.8</v>
      </c>
    </row>
    <row r="44" ht="15" customHeight="1">
      <c r="M44" s="4"/>
    </row>
    <row r="45" spans="1:14" ht="15" customHeight="1">
      <c r="A45" s="283" t="s">
        <v>26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</row>
    <row r="46" spans="1:14" ht="15" customHeight="1">
      <c r="A46" s="283" t="s">
        <v>27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9">
    <mergeCell ref="A45:N45"/>
    <mergeCell ref="A46:N46"/>
    <mergeCell ref="A2:N2"/>
    <mergeCell ref="B3:C3"/>
    <mergeCell ref="D3:E3"/>
    <mergeCell ref="F3:G3"/>
    <mergeCell ref="H3:I3"/>
    <mergeCell ref="J3:L3"/>
    <mergeCell ref="M3:N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7.75390625" style="0" customWidth="1"/>
    <col min="2" max="9" width="9.75390625" style="0" customWidth="1"/>
  </cols>
  <sheetData>
    <row r="2" spans="1:9" ht="12.75">
      <c r="A2" s="18" t="s">
        <v>36</v>
      </c>
      <c r="B2" s="56">
        <v>15</v>
      </c>
      <c r="C2" s="56">
        <v>20</v>
      </c>
      <c r="D2" s="56">
        <v>25</v>
      </c>
      <c r="E2" s="56">
        <v>32</v>
      </c>
      <c r="F2" s="56">
        <v>40</v>
      </c>
      <c r="G2" s="56">
        <v>50</v>
      </c>
      <c r="H2" s="56">
        <v>65</v>
      </c>
      <c r="I2" s="63">
        <v>80</v>
      </c>
    </row>
    <row r="3" spans="1:9" ht="13.5">
      <c r="A3" s="20" t="s">
        <v>40</v>
      </c>
      <c r="B3" s="62" t="s">
        <v>36</v>
      </c>
      <c r="C3" s="5" t="s">
        <v>36</v>
      </c>
      <c r="D3" s="5" t="s">
        <v>36</v>
      </c>
      <c r="E3" s="5" t="s">
        <v>36</v>
      </c>
      <c r="F3" s="5" t="s">
        <v>36</v>
      </c>
      <c r="G3" s="5" t="s">
        <v>36</v>
      </c>
      <c r="H3" s="5" t="s">
        <v>36</v>
      </c>
      <c r="I3" s="18" t="s">
        <v>36</v>
      </c>
    </row>
    <row r="4" spans="1:9" s="30" customFormat="1" ht="12.75">
      <c r="A4" s="59"/>
      <c r="B4" s="55" t="s">
        <v>38</v>
      </c>
      <c r="C4" s="60" t="s">
        <v>38</v>
      </c>
      <c r="D4" s="40" t="s">
        <v>38</v>
      </c>
      <c r="E4" s="60" t="s">
        <v>38</v>
      </c>
      <c r="F4" s="60" t="s">
        <v>38</v>
      </c>
      <c r="G4" s="60" t="s">
        <v>38</v>
      </c>
      <c r="H4" s="60" t="s">
        <v>38</v>
      </c>
      <c r="I4" s="40" t="s">
        <v>38</v>
      </c>
    </row>
    <row r="5" spans="1:9" ht="12.75">
      <c r="A5" s="26">
        <v>1</v>
      </c>
      <c r="B5" s="27">
        <v>1.4</v>
      </c>
      <c r="C5" s="22"/>
      <c r="D5" s="22"/>
      <c r="E5" s="22"/>
      <c r="F5" s="22"/>
      <c r="G5" s="22"/>
      <c r="H5" s="22"/>
      <c r="I5" s="26"/>
    </row>
    <row r="6" spans="1:9" ht="12.75">
      <c r="A6" s="19">
        <v>1.5</v>
      </c>
      <c r="B6" s="28">
        <v>2.1</v>
      </c>
      <c r="C6" s="28">
        <v>1.1</v>
      </c>
      <c r="D6" s="24"/>
      <c r="E6" s="24"/>
      <c r="F6" s="24"/>
      <c r="G6" s="24"/>
      <c r="H6" s="24"/>
      <c r="I6" s="19"/>
    </row>
    <row r="7" spans="1:9" ht="12.75">
      <c r="A7" s="26">
        <v>2</v>
      </c>
      <c r="B7" s="27">
        <v>2.8</v>
      </c>
      <c r="C7" s="27">
        <v>1.5</v>
      </c>
      <c r="D7" s="22"/>
      <c r="E7" s="22"/>
      <c r="F7" s="22"/>
      <c r="G7" s="22"/>
      <c r="H7" s="22"/>
      <c r="I7" s="26"/>
    </row>
    <row r="8" spans="1:9" ht="12.75">
      <c r="A8" s="19">
        <v>2.5</v>
      </c>
      <c r="B8" s="28">
        <v>3.5</v>
      </c>
      <c r="C8" s="28">
        <v>1.9</v>
      </c>
      <c r="D8" s="28">
        <v>1.2</v>
      </c>
      <c r="E8" s="24"/>
      <c r="F8" s="24"/>
      <c r="G8" s="24"/>
      <c r="H8" s="24"/>
      <c r="I8" s="19"/>
    </row>
    <row r="9" spans="1:9" ht="12.75">
      <c r="A9" s="26">
        <v>3</v>
      </c>
      <c r="B9" s="27">
        <v>4.1</v>
      </c>
      <c r="C9" s="27">
        <v>2.3</v>
      </c>
      <c r="D9" s="27">
        <v>1.4</v>
      </c>
      <c r="E9" s="22"/>
      <c r="F9" s="22"/>
      <c r="G9" s="22"/>
      <c r="H9" s="22"/>
      <c r="I9" s="26"/>
    </row>
    <row r="10" spans="1:9" ht="12.75">
      <c r="A10" s="19">
        <v>3.5</v>
      </c>
      <c r="B10" s="28">
        <v>4.8</v>
      </c>
      <c r="C10" s="28">
        <v>2.7</v>
      </c>
      <c r="D10" s="28">
        <v>1.7</v>
      </c>
      <c r="E10" s="24"/>
      <c r="F10" s="24"/>
      <c r="G10" s="24"/>
      <c r="H10" s="24"/>
      <c r="I10" s="19"/>
    </row>
    <row r="11" spans="1:9" ht="12.75">
      <c r="A11" s="26">
        <v>4</v>
      </c>
      <c r="B11" s="27">
        <v>5.5</v>
      </c>
      <c r="C11" s="27">
        <v>3</v>
      </c>
      <c r="D11" s="27">
        <v>1.9</v>
      </c>
      <c r="E11" s="27">
        <v>1.1</v>
      </c>
      <c r="F11" s="22"/>
      <c r="G11" s="22"/>
      <c r="H11" s="22"/>
      <c r="I11" s="26"/>
    </row>
    <row r="12" spans="1:9" ht="12.75">
      <c r="A12" s="19">
        <v>4.5</v>
      </c>
      <c r="B12" s="24"/>
      <c r="C12" s="28">
        <v>3.4</v>
      </c>
      <c r="D12" s="28">
        <v>2.2</v>
      </c>
      <c r="E12" s="28">
        <v>1.2</v>
      </c>
      <c r="F12" s="24"/>
      <c r="G12" s="24"/>
      <c r="H12" s="24"/>
      <c r="I12" s="19"/>
    </row>
    <row r="13" spans="1:9" ht="12.75">
      <c r="A13" s="26">
        <v>5</v>
      </c>
      <c r="B13" s="22"/>
      <c r="C13" s="27">
        <v>3.8</v>
      </c>
      <c r="D13" s="27">
        <v>2.4</v>
      </c>
      <c r="E13" s="27">
        <v>1.4</v>
      </c>
      <c r="F13" s="27">
        <v>1</v>
      </c>
      <c r="G13" s="22"/>
      <c r="H13" s="22"/>
      <c r="I13" s="26"/>
    </row>
    <row r="14" spans="1:9" ht="12.75">
      <c r="A14" s="19">
        <v>5.5</v>
      </c>
      <c r="B14" s="24"/>
      <c r="C14" s="28">
        <v>4.2</v>
      </c>
      <c r="D14" s="28">
        <v>2.6</v>
      </c>
      <c r="E14" s="28">
        <v>1.5</v>
      </c>
      <c r="F14" s="28">
        <v>1.1</v>
      </c>
      <c r="G14" s="24"/>
      <c r="H14" s="24"/>
      <c r="I14" s="19"/>
    </row>
    <row r="15" spans="1:9" ht="12.75">
      <c r="A15" s="26">
        <v>6</v>
      </c>
      <c r="B15" s="22"/>
      <c r="C15" s="27">
        <v>4.5</v>
      </c>
      <c r="D15" s="27">
        <v>2.9</v>
      </c>
      <c r="E15" s="27">
        <v>1.6</v>
      </c>
      <c r="F15" s="27">
        <v>1.2</v>
      </c>
      <c r="G15" s="22"/>
      <c r="H15" s="22"/>
      <c r="I15" s="26"/>
    </row>
    <row r="16" spans="1:9" ht="12.75">
      <c r="A16" s="19">
        <v>6.5</v>
      </c>
      <c r="B16" s="24"/>
      <c r="C16" s="28">
        <v>4.9</v>
      </c>
      <c r="D16" s="28">
        <v>3.1</v>
      </c>
      <c r="E16" s="28">
        <v>1.8</v>
      </c>
      <c r="F16" s="28">
        <v>1.3</v>
      </c>
      <c r="G16" s="24"/>
      <c r="H16" s="24"/>
      <c r="I16" s="19"/>
    </row>
    <row r="17" spans="1:9" ht="12.75">
      <c r="A17" s="26">
        <v>7</v>
      </c>
      <c r="B17" s="22"/>
      <c r="C17" s="27">
        <v>5.3</v>
      </c>
      <c r="D17" s="27">
        <v>3.3</v>
      </c>
      <c r="E17" s="27">
        <v>1.9</v>
      </c>
      <c r="F17" s="27">
        <v>1.4</v>
      </c>
      <c r="G17" s="22"/>
      <c r="H17" s="22"/>
      <c r="I17" s="26"/>
    </row>
    <row r="18" spans="1:9" ht="12.75">
      <c r="A18" s="19">
        <v>7.5</v>
      </c>
      <c r="B18" s="24"/>
      <c r="C18" s="28">
        <v>5.7</v>
      </c>
      <c r="D18" s="28">
        <v>3.6</v>
      </c>
      <c r="E18" s="28">
        <v>2.1</v>
      </c>
      <c r="F18" s="28">
        <v>1.5</v>
      </c>
      <c r="G18" s="24"/>
      <c r="H18" s="24"/>
      <c r="I18" s="19"/>
    </row>
    <row r="19" spans="1:9" ht="12.75">
      <c r="A19" s="26">
        <v>8</v>
      </c>
      <c r="B19" s="22"/>
      <c r="C19" s="22"/>
      <c r="D19" s="27">
        <v>3.8</v>
      </c>
      <c r="E19" s="27">
        <v>2.2</v>
      </c>
      <c r="F19" s="27">
        <v>1.6</v>
      </c>
      <c r="G19" s="27">
        <v>1</v>
      </c>
      <c r="H19" s="22"/>
      <c r="I19" s="26"/>
    </row>
    <row r="20" spans="1:9" ht="12.75">
      <c r="A20" s="19">
        <v>8.5</v>
      </c>
      <c r="B20" s="24"/>
      <c r="C20" s="24"/>
      <c r="D20" s="28">
        <v>4.1</v>
      </c>
      <c r="E20" s="28">
        <v>2.3</v>
      </c>
      <c r="F20" s="27">
        <v>1.7</v>
      </c>
      <c r="G20" s="28">
        <v>1.1</v>
      </c>
      <c r="H20" s="24"/>
      <c r="I20" s="19"/>
    </row>
    <row r="21" spans="1:9" ht="12.75">
      <c r="A21" s="26">
        <v>9</v>
      </c>
      <c r="B21" s="22"/>
      <c r="C21" s="22"/>
      <c r="D21" s="27">
        <v>4.3</v>
      </c>
      <c r="E21" s="27">
        <v>2.5</v>
      </c>
      <c r="F21" s="27">
        <v>1.8</v>
      </c>
      <c r="G21" s="27">
        <v>1.1</v>
      </c>
      <c r="H21" s="22"/>
      <c r="I21" s="26"/>
    </row>
    <row r="22" spans="1:9" ht="12.75">
      <c r="A22" s="19">
        <v>9.5</v>
      </c>
      <c r="B22" s="24"/>
      <c r="C22" s="24"/>
      <c r="D22" s="28">
        <v>4.5</v>
      </c>
      <c r="E22" s="28">
        <v>2.6</v>
      </c>
      <c r="F22" s="28">
        <v>1.9</v>
      </c>
      <c r="G22" s="28">
        <v>1.2</v>
      </c>
      <c r="H22" s="24"/>
      <c r="I22" s="19"/>
    </row>
    <row r="23" spans="1:9" ht="12.75">
      <c r="A23" s="26">
        <v>10</v>
      </c>
      <c r="B23" s="22"/>
      <c r="C23" s="22"/>
      <c r="D23" s="27">
        <v>4.8</v>
      </c>
      <c r="E23" s="27">
        <v>2.7</v>
      </c>
      <c r="F23" s="27">
        <v>2</v>
      </c>
      <c r="G23" s="27">
        <v>1.3</v>
      </c>
      <c r="H23" s="22"/>
      <c r="I23" s="26"/>
    </row>
    <row r="24" spans="1:9" ht="12.75">
      <c r="A24" s="19">
        <v>10.5</v>
      </c>
      <c r="B24" s="24"/>
      <c r="C24" s="24"/>
      <c r="D24" s="28">
        <v>5</v>
      </c>
      <c r="E24" s="28">
        <v>2.9</v>
      </c>
      <c r="F24" s="28">
        <v>2.1</v>
      </c>
      <c r="G24" s="28">
        <v>1.3</v>
      </c>
      <c r="H24" s="24"/>
      <c r="I24" s="19"/>
    </row>
    <row r="25" spans="1:9" ht="12.75">
      <c r="A25" s="26">
        <v>11</v>
      </c>
      <c r="B25" s="22"/>
      <c r="C25" s="22"/>
      <c r="D25" s="27">
        <v>5.3</v>
      </c>
      <c r="E25" s="27">
        <v>3</v>
      </c>
      <c r="F25" s="27">
        <v>2.2</v>
      </c>
      <c r="G25" s="27">
        <v>1.4</v>
      </c>
      <c r="H25" s="22"/>
      <c r="I25" s="26"/>
    </row>
    <row r="26" spans="1:9" ht="12.75">
      <c r="A26" s="19">
        <v>11.5</v>
      </c>
      <c r="B26" s="24"/>
      <c r="C26" s="24"/>
      <c r="D26" s="28">
        <v>5.5</v>
      </c>
      <c r="E26" s="28">
        <v>3.2</v>
      </c>
      <c r="F26" s="28">
        <v>2.3</v>
      </c>
      <c r="G26" s="28">
        <v>1.4</v>
      </c>
      <c r="H26" s="24"/>
      <c r="I26" s="19"/>
    </row>
    <row r="27" spans="1:9" ht="12.75">
      <c r="A27" s="26">
        <v>12</v>
      </c>
      <c r="B27" s="22"/>
      <c r="C27" s="22"/>
      <c r="D27" s="27">
        <v>5.7</v>
      </c>
      <c r="E27" s="27">
        <v>3.3</v>
      </c>
      <c r="F27" s="27">
        <v>2.4</v>
      </c>
      <c r="G27" s="27">
        <v>1.5</v>
      </c>
      <c r="H27" s="22"/>
      <c r="I27" s="26"/>
    </row>
    <row r="28" spans="1:9" ht="12.75">
      <c r="A28" s="19">
        <v>12.5</v>
      </c>
      <c r="B28" s="24"/>
      <c r="C28" s="24"/>
      <c r="D28" s="28">
        <v>6</v>
      </c>
      <c r="E28" s="28">
        <v>3.4</v>
      </c>
      <c r="F28" s="28">
        <v>2.5</v>
      </c>
      <c r="G28" s="28">
        <v>1.6</v>
      </c>
      <c r="H28" s="24"/>
      <c r="I28" s="19"/>
    </row>
    <row r="29" spans="1:9" ht="12.75">
      <c r="A29" s="26">
        <v>13</v>
      </c>
      <c r="B29" s="22"/>
      <c r="C29" s="22"/>
      <c r="D29" s="22"/>
      <c r="E29" s="27">
        <v>3.6</v>
      </c>
      <c r="F29" s="27">
        <v>2.6</v>
      </c>
      <c r="G29" s="27">
        <v>1.6</v>
      </c>
      <c r="H29" s="22"/>
      <c r="I29" s="26"/>
    </row>
    <row r="30" spans="1:9" ht="12.75">
      <c r="A30" s="19">
        <v>13.5</v>
      </c>
      <c r="B30" s="24"/>
      <c r="C30" s="24"/>
      <c r="D30" s="24"/>
      <c r="E30" s="28">
        <v>3.7</v>
      </c>
      <c r="F30" s="28">
        <v>2.7</v>
      </c>
      <c r="G30" s="28">
        <v>1.7</v>
      </c>
      <c r="H30" s="28">
        <v>1</v>
      </c>
      <c r="I30" s="19"/>
    </row>
    <row r="31" spans="1:9" ht="12.75">
      <c r="A31" s="26">
        <v>14</v>
      </c>
      <c r="B31" s="22"/>
      <c r="C31" s="22"/>
      <c r="D31" s="22"/>
      <c r="E31" s="27">
        <v>3.9</v>
      </c>
      <c r="F31" s="27">
        <v>2.8</v>
      </c>
      <c r="G31" s="27">
        <v>1.8</v>
      </c>
      <c r="H31" s="27">
        <v>1</v>
      </c>
      <c r="I31" s="26"/>
    </row>
    <row r="32" spans="1:9" ht="12.75">
      <c r="A32" s="19">
        <v>14.5</v>
      </c>
      <c r="B32" s="24"/>
      <c r="C32" s="24"/>
      <c r="D32" s="24"/>
      <c r="E32" s="28">
        <v>4</v>
      </c>
      <c r="F32" s="28">
        <v>2.9</v>
      </c>
      <c r="G32" s="28">
        <v>1.8</v>
      </c>
      <c r="H32" s="28">
        <v>1.1</v>
      </c>
      <c r="I32" s="19"/>
    </row>
    <row r="33" spans="1:9" ht="12.75">
      <c r="A33" s="26">
        <v>15</v>
      </c>
      <c r="B33" s="22"/>
      <c r="C33" s="22"/>
      <c r="D33" s="22"/>
      <c r="E33" s="27">
        <v>4.1</v>
      </c>
      <c r="F33" s="27">
        <v>3</v>
      </c>
      <c r="G33" s="27">
        <v>1.9</v>
      </c>
      <c r="H33" s="27">
        <v>1.1</v>
      </c>
      <c r="I33" s="26"/>
    </row>
    <row r="34" spans="1:9" ht="12.75">
      <c r="A34" s="19">
        <v>15.5</v>
      </c>
      <c r="B34" s="24"/>
      <c r="C34" s="24"/>
      <c r="D34" s="24"/>
      <c r="E34" s="28">
        <v>4.3</v>
      </c>
      <c r="F34" s="28">
        <v>3.1</v>
      </c>
      <c r="G34" s="28">
        <v>2</v>
      </c>
      <c r="H34" s="28">
        <v>1.2</v>
      </c>
      <c r="I34" s="19"/>
    </row>
    <row r="35" spans="1:9" ht="12.75">
      <c r="A35" s="26">
        <v>16</v>
      </c>
      <c r="B35" s="22"/>
      <c r="C35" s="22"/>
      <c r="D35" s="22"/>
      <c r="E35" s="27">
        <v>4.4</v>
      </c>
      <c r="F35" s="27">
        <v>3.2</v>
      </c>
      <c r="G35" s="27">
        <v>2</v>
      </c>
      <c r="H35" s="27">
        <v>1.2</v>
      </c>
      <c r="I35" s="26"/>
    </row>
    <row r="36" spans="1:9" ht="12.75">
      <c r="A36" s="19">
        <v>16.5</v>
      </c>
      <c r="B36" s="24"/>
      <c r="C36" s="24"/>
      <c r="D36" s="24"/>
      <c r="E36" s="28">
        <v>4.5</v>
      </c>
      <c r="F36" s="28">
        <v>3.3</v>
      </c>
      <c r="G36" s="28">
        <v>2.1</v>
      </c>
      <c r="H36" s="28">
        <v>1.2</v>
      </c>
      <c r="I36" s="19"/>
    </row>
    <row r="37" spans="1:9" ht="12.75">
      <c r="A37" s="26">
        <v>17</v>
      </c>
      <c r="B37" s="22"/>
      <c r="C37" s="22"/>
      <c r="D37" s="22"/>
      <c r="E37" s="27">
        <v>4.7</v>
      </c>
      <c r="F37" s="27">
        <v>3.4</v>
      </c>
      <c r="G37" s="27">
        <v>2.1</v>
      </c>
      <c r="H37" s="27">
        <v>1.3</v>
      </c>
      <c r="I37" s="26"/>
    </row>
    <row r="38" spans="1:9" ht="12.75">
      <c r="A38" s="19">
        <v>17.5</v>
      </c>
      <c r="B38" s="24"/>
      <c r="C38" s="24"/>
      <c r="D38" s="24"/>
      <c r="E38" s="28">
        <v>4.8</v>
      </c>
      <c r="F38" s="28">
        <v>3.5</v>
      </c>
      <c r="G38" s="28">
        <v>2.2</v>
      </c>
      <c r="H38" s="28">
        <v>1.3</v>
      </c>
      <c r="I38" s="19"/>
    </row>
    <row r="39" spans="1:9" ht="12.75">
      <c r="A39" s="26">
        <v>18</v>
      </c>
      <c r="B39" s="22"/>
      <c r="C39" s="22"/>
      <c r="D39" s="22"/>
      <c r="E39" s="27">
        <v>4.9</v>
      </c>
      <c r="F39" s="27">
        <v>3.6</v>
      </c>
      <c r="G39" s="27">
        <v>2.3</v>
      </c>
      <c r="H39" s="27">
        <v>1.3</v>
      </c>
      <c r="I39" s="26"/>
    </row>
    <row r="40" spans="1:9" ht="12.75">
      <c r="A40" s="19">
        <v>18.5</v>
      </c>
      <c r="B40" s="24"/>
      <c r="C40" s="24"/>
      <c r="D40" s="24"/>
      <c r="E40" s="28">
        <v>5.1</v>
      </c>
      <c r="F40" s="28">
        <v>3.7</v>
      </c>
      <c r="G40" s="28">
        <v>2.3</v>
      </c>
      <c r="H40" s="28">
        <v>1.4</v>
      </c>
      <c r="I40" s="64">
        <v>1</v>
      </c>
    </row>
    <row r="41" spans="1:9" ht="12.75">
      <c r="A41" s="26">
        <v>19</v>
      </c>
      <c r="B41" s="22"/>
      <c r="C41" s="22"/>
      <c r="D41" s="22"/>
      <c r="E41" s="27">
        <v>5.2</v>
      </c>
      <c r="F41" s="27">
        <v>3.8</v>
      </c>
      <c r="G41" s="27">
        <v>2.4</v>
      </c>
      <c r="H41" s="27">
        <v>1.4</v>
      </c>
      <c r="I41" s="65">
        <v>1</v>
      </c>
    </row>
    <row r="42" spans="1:9" ht="12.75">
      <c r="A42" s="19">
        <v>19.5</v>
      </c>
      <c r="B42" s="24"/>
      <c r="C42" s="24"/>
      <c r="D42" s="24"/>
      <c r="E42" s="28">
        <v>5.4</v>
      </c>
      <c r="F42" s="28">
        <v>3.9</v>
      </c>
      <c r="G42" s="28">
        <v>2.5</v>
      </c>
      <c r="H42" s="28">
        <v>1.5</v>
      </c>
      <c r="I42" s="64">
        <v>1.1</v>
      </c>
    </row>
    <row r="43" spans="1:9" ht="12.75">
      <c r="A43" s="26">
        <v>20</v>
      </c>
      <c r="B43" s="22"/>
      <c r="C43" s="22"/>
      <c r="D43" s="22"/>
      <c r="E43" s="27">
        <v>5.5</v>
      </c>
      <c r="F43" s="27">
        <v>4</v>
      </c>
      <c r="G43" s="27">
        <v>2.5</v>
      </c>
      <c r="H43" s="27">
        <v>1.5</v>
      </c>
      <c r="I43" s="65">
        <v>1.1</v>
      </c>
    </row>
    <row r="44" spans="1:9" ht="12.75">
      <c r="A44" s="19">
        <v>21</v>
      </c>
      <c r="B44" s="24"/>
      <c r="C44" s="24"/>
      <c r="D44" s="24"/>
      <c r="E44" s="28">
        <v>5.8</v>
      </c>
      <c r="F44" s="28">
        <v>4.3</v>
      </c>
      <c r="G44" s="28">
        <v>2.6</v>
      </c>
      <c r="H44" s="28">
        <v>1.6</v>
      </c>
      <c r="I44" s="64">
        <v>1.1</v>
      </c>
    </row>
    <row r="45" spans="1:9" ht="12.75">
      <c r="A45" s="26">
        <v>22</v>
      </c>
      <c r="B45" s="22"/>
      <c r="C45" s="22"/>
      <c r="D45" s="22"/>
      <c r="E45" s="22"/>
      <c r="F45" s="27">
        <v>4.5</v>
      </c>
      <c r="G45" s="27">
        <v>2.8</v>
      </c>
      <c r="H45" s="27">
        <v>1.6</v>
      </c>
      <c r="I45" s="65">
        <v>1.2</v>
      </c>
    </row>
    <row r="46" spans="1:9" ht="12.75">
      <c r="A46" s="19">
        <v>23</v>
      </c>
      <c r="B46" s="24"/>
      <c r="C46" s="24"/>
      <c r="D46" s="24"/>
      <c r="E46" s="24"/>
      <c r="F46" s="28">
        <v>4.7</v>
      </c>
      <c r="G46" s="28">
        <v>2.9</v>
      </c>
      <c r="H46" s="28">
        <v>1.7</v>
      </c>
      <c r="I46" s="64">
        <v>1.2</v>
      </c>
    </row>
    <row r="47" spans="1:9" ht="12.75">
      <c r="A47" s="26">
        <v>24</v>
      </c>
      <c r="B47" s="22"/>
      <c r="C47" s="22"/>
      <c r="D47" s="22"/>
      <c r="E47" s="22"/>
      <c r="F47" s="27">
        <v>4.9</v>
      </c>
      <c r="G47" s="27">
        <v>3</v>
      </c>
      <c r="H47" s="27">
        <v>1.8</v>
      </c>
      <c r="I47" s="65">
        <v>1.3</v>
      </c>
    </row>
    <row r="48" spans="1:9" ht="12.75">
      <c r="A48" s="19">
        <v>25</v>
      </c>
      <c r="B48" s="24"/>
      <c r="C48" s="24"/>
      <c r="D48" s="24"/>
      <c r="E48" s="24"/>
      <c r="F48" s="28">
        <v>5.1</v>
      </c>
      <c r="G48" s="28">
        <v>3.1</v>
      </c>
      <c r="H48" s="28">
        <v>1.9</v>
      </c>
      <c r="I48" s="64">
        <v>1.4</v>
      </c>
    </row>
    <row r="49" spans="1:9" ht="12.75">
      <c r="A49" s="26">
        <v>26</v>
      </c>
      <c r="B49" s="22"/>
      <c r="C49" s="22"/>
      <c r="D49" s="22"/>
      <c r="E49" s="22"/>
      <c r="F49" s="27">
        <v>5.3</v>
      </c>
      <c r="G49" s="27">
        <v>3.3</v>
      </c>
      <c r="H49" s="27">
        <v>1.9</v>
      </c>
      <c r="I49" s="65">
        <v>1.4</v>
      </c>
    </row>
    <row r="50" spans="1:9" ht="12.75">
      <c r="A50" s="19">
        <v>27</v>
      </c>
      <c r="B50" s="24"/>
      <c r="C50" s="24"/>
      <c r="D50" s="24"/>
      <c r="E50" s="24"/>
      <c r="F50" s="28">
        <v>5.5</v>
      </c>
      <c r="G50" s="28">
        <v>3.4</v>
      </c>
      <c r="H50" s="28">
        <v>2</v>
      </c>
      <c r="I50" s="64">
        <v>1.5</v>
      </c>
    </row>
    <row r="51" spans="1:9" ht="12.75">
      <c r="A51" s="26">
        <v>28</v>
      </c>
      <c r="B51" s="22"/>
      <c r="C51" s="22"/>
      <c r="D51" s="22"/>
      <c r="E51" s="22"/>
      <c r="F51" s="27">
        <v>5.7</v>
      </c>
      <c r="G51" s="27">
        <v>3.5</v>
      </c>
      <c r="H51" s="27">
        <v>2.1</v>
      </c>
      <c r="I51" s="65">
        <v>1.5</v>
      </c>
    </row>
    <row r="52" spans="1:9" ht="12.75">
      <c r="A52" s="19">
        <v>29</v>
      </c>
      <c r="B52" s="24"/>
      <c r="C52" s="24"/>
      <c r="D52" s="24"/>
      <c r="E52" s="24"/>
      <c r="F52" s="28">
        <v>5.9</v>
      </c>
      <c r="G52" s="28">
        <v>3.7</v>
      </c>
      <c r="H52" s="28">
        <v>2.2</v>
      </c>
      <c r="I52" s="64">
        <v>1.6</v>
      </c>
    </row>
    <row r="53" spans="1:9" ht="12.75">
      <c r="A53" s="26">
        <v>30</v>
      </c>
      <c r="B53" s="22"/>
      <c r="C53" s="22"/>
      <c r="D53" s="22"/>
      <c r="E53" s="22"/>
      <c r="F53" s="22"/>
      <c r="G53" s="27">
        <v>3.8</v>
      </c>
      <c r="H53" s="27">
        <v>2.2</v>
      </c>
      <c r="I53" s="65">
        <v>1.6</v>
      </c>
    </row>
    <row r="54" spans="1:9" ht="12.75">
      <c r="A54" s="19">
        <v>31</v>
      </c>
      <c r="B54" s="24"/>
      <c r="C54" s="24"/>
      <c r="D54" s="24"/>
      <c r="E54" s="24"/>
      <c r="F54" s="24"/>
      <c r="G54" s="28">
        <v>3.9</v>
      </c>
      <c r="H54" s="28">
        <v>2.3</v>
      </c>
      <c r="I54" s="64">
        <v>1.7</v>
      </c>
    </row>
    <row r="55" spans="1:9" ht="12.75">
      <c r="A55" s="245" t="s">
        <v>68</v>
      </c>
      <c r="B55" s="245"/>
      <c r="C55" s="245"/>
      <c r="D55" s="245"/>
      <c r="E55" s="245"/>
      <c r="F55" s="245"/>
      <c r="G55" s="245"/>
      <c r="H55" s="245"/>
      <c r="I55" s="245"/>
    </row>
    <row r="56" spans="1:9" ht="12.75">
      <c r="A56" s="290" t="s">
        <v>42</v>
      </c>
      <c r="B56" s="290"/>
      <c r="C56" s="290"/>
      <c r="D56" s="290"/>
      <c r="E56" s="290"/>
      <c r="F56" s="290"/>
      <c r="G56" s="290"/>
      <c r="H56" s="290"/>
      <c r="I56" s="290"/>
    </row>
    <row r="57" spans="1:9" ht="12.7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2.75">
      <c r="A58" s="290" t="s">
        <v>67</v>
      </c>
      <c r="B58" s="290"/>
      <c r="C58" s="290"/>
      <c r="D58" s="290"/>
      <c r="E58" s="290"/>
      <c r="F58" s="290"/>
      <c r="G58" s="290"/>
      <c r="H58" s="290"/>
      <c r="I58" s="290"/>
    </row>
    <row r="59" ht="12.75">
      <c r="H59" s="31"/>
    </row>
    <row r="60" ht="12.75">
      <c r="H60" s="31"/>
    </row>
    <row r="61" ht="12.75">
      <c r="H61" s="31"/>
    </row>
    <row r="62" ht="12.75">
      <c r="H62" s="31"/>
    </row>
    <row r="63" ht="12.75">
      <c r="H63" s="31"/>
    </row>
    <row r="64" ht="12.75">
      <c r="H64" s="31"/>
    </row>
    <row r="225" ht="12.75">
      <c r="H225" s="29">
        <v>2.8</v>
      </c>
    </row>
  </sheetData>
  <sheetProtection/>
  <mergeCells count="3">
    <mergeCell ref="A58:I58"/>
    <mergeCell ref="A56:I56"/>
    <mergeCell ref="A55:I55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7.75390625" style="0" customWidth="1"/>
    <col min="2" max="9" width="9.75390625" style="0" customWidth="1"/>
  </cols>
  <sheetData>
    <row r="2" spans="1:9" ht="12.75">
      <c r="A2" s="18" t="s">
        <v>36</v>
      </c>
      <c r="B2" s="57">
        <v>15</v>
      </c>
      <c r="C2" s="57">
        <v>20</v>
      </c>
      <c r="D2" s="57">
        <v>25</v>
      </c>
      <c r="E2" s="57">
        <v>32</v>
      </c>
      <c r="F2" s="57">
        <v>40</v>
      </c>
      <c r="G2" s="57">
        <v>50</v>
      </c>
      <c r="H2" s="57">
        <v>65</v>
      </c>
      <c r="I2" s="57">
        <v>80</v>
      </c>
    </row>
    <row r="3" spans="1:9" ht="13.5">
      <c r="A3" s="20" t="s">
        <v>40</v>
      </c>
      <c r="B3" s="62" t="s">
        <v>66</v>
      </c>
      <c r="C3" s="62" t="s">
        <v>66</v>
      </c>
      <c r="D3" s="62" t="s">
        <v>66</v>
      </c>
      <c r="E3" s="62" t="s">
        <v>66</v>
      </c>
      <c r="F3" s="62" t="s">
        <v>66</v>
      </c>
      <c r="G3" s="62" t="s">
        <v>66</v>
      </c>
      <c r="H3" s="62" t="s">
        <v>66</v>
      </c>
      <c r="I3" s="62" t="s">
        <v>66</v>
      </c>
    </row>
    <row r="4" spans="1:9" s="30" customFormat="1" ht="12.75">
      <c r="A4" s="59"/>
      <c r="B4" s="37" t="s">
        <v>39</v>
      </c>
      <c r="C4" s="61" t="s">
        <v>39</v>
      </c>
      <c r="D4" s="37" t="s">
        <v>39</v>
      </c>
      <c r="E4" s="61" t="s">
        <v>39</v>
      </c>
      <c r="F4" s="61" t="s">
        <v>39</v>
      </c>
      <c r="G4" s="61" t="s">
        <v>39</v>
      </c>
      <c r="H4" s="61" t="s">
        <v>39</v>
      </c>
      <c r="I4" s="61" t="s">
        <v>39</v>
      </c>
    </row>
    <row r="5" spans="1:9" ht="12.75">
      <c r="A5" s="26">
        <v>1</v>
      </c>
      <c r="B5" s="32">
        <v>0.0192</v>
      </c>
      <c r="C5" s="23"/>
      <c r="D5" s="23"/>
      <c r="E5" s="23"/>
      <c r="F5" s="23"/>
      <c r="G5" s="23"/>
      <c r="H5" s="23"/>
      <c r="I5" s="23"/>
    </row>
    <row r="6" spans="1:9" ht="12.75">
      <c r="A6" s="19">
        <v>1.5</v>
      </c>
      <c r="B6" s="33">
        <v>0.0732</v>
      </c>
      <c r="C6" s="33">
        <v>0.0087</v>
      </c>
      <c r="D6" s="25"/>
      <c r="E6" s="25"/>
      <c r="F6" s="25"/>
      <c r="G6" s="25"/>
      <c r="H6" s="25"/>
      <c r="I6" s="25"/>
    </row>
    <row r="7" spans="1:9" ht="12.75">
      <c r="A7" s="26">
        <v>2</v>
      </c>
      <c r="B7" s="32">
        <v>0.1256</v>
      </c>
      <c r="C7" s="32">
        <v>0.0269</v>
      </c>
      <c r="D7" s="23"/>
      <c r="E7" s="23"/>
      <c r="F7" s="23"/>
      <c r="G7" s="23"/>
      <c r="H7" s="23"/>
      <c r="I7" s="23"/>
    </row>
    <row r="8" spans="1:9" ht="12.75">
      <c r="A8" s="19">
        <v>2.5</v>
      </c>
      <c r="B8" s="33">
        <v>0.1916</v>
      </c>
      <c r="C8" s="33">
        <v>0.0405</v>
      </c>
      <c r="D8" s="33">
        <v>0.0126</v>
      </c>
      <c r="E8" s="25"/>
      <c r="F8" s="25"/>
      <c r="G8" s="25"/>
      <c r="H8" s="25"/>
      <c r="I8" s="25"/>
    </row>
    <row r="9" spans="1:9" ht="12.75">
      <c r="A9" s="26">
        <v>3</v>
      </c>
      <c r="B9" s="32">
        <v>0.2716</v>
      </c>
      <c r="C9" s="32">
        <v>0.057</v>
      </c>
      <c r="D9" s="32">
        <v>0.0176</v>
      </c>
      <c r="E9" s="23"/>
      <c r="F9" s="23"/>
      <c r="G9" s="23"/>
      <c r="H9" s="23"/>
      <c r="I9" s="23"/>
    </row>
    <row r="10" spans="1:9" ht="12.75">
      <c r="A10" s="19">
        <v>3.5</v>
      </c>
      <c r="B10" s="33">
        <v>0.3651</v>
      </c>
      <c r="C10" s="33">
        <v>0.0762</v>
      </c>
      <c r="D10" s="33">
        <v>0.0234</v>
      </c>
      <c r="E10" s="25"/>
      <c r="F10" s="25"/>
      <c r="G10" s="25"/>
      <c r="H10" s="25"/>
      <c r="I10" s="25"/>
    </row>
    <row r="11" spans="1:9" ht="12.75">
      <c r="A11" s="26">
        <v>4</v>
      </c>
      <c r="B11" s="32">
        <v>0.4723</v>
      </c>
      <c r="C11" s="32">
        <v>0.098</v>
      </c>
      <c r="D11" s="32">
        <v>0.0299</v>
      </c>
      <c r="E11" s="32">
        <v>0.0074</v>
      </c>
      <c r="F11" s="23"/>
      <c r="G11" s="23"/>
      <c r="H11" s="23"/>
      <c r="I11" s="23"/>
    </row>
    <row r="12" spans="1:9" ht="12.75">
      <c r="A12" s="19">
        <v>4.5</v>
      </c>
      <c r="B12" s="25"/>
      <c r="C12" s="33">
        <v>0.1225</v>
      </c>
      <c r="D12" s="33">
        <v>0.0373</v>
      </c>
      <c r="E12" s="33">
        <v>0.0091</v>
      </c>
      <c r="F12" s="25"/>
      <c r="G12" s="25"/>
      <c r="H12" s="25"/>
      <c r="I12" s="25"/>
    </row>
    <row r="13" spans="1:9" ht="12.75">
      <c r="A13" s="26">
        <v>5</v>
      </c>
      <c r="B13" s="23"/>
      <c r="C13" s="32">
        <v>0.1497</v>
      </c>
      <c r="D13" s="32">
        <v>0.0454</v>
      </c>
      <c r="E13" s="32">
        <v>0.0111</v>
      </c>
      <c r="F13" s="32">
        <v>0.0052</v>
      </c>
      <c r="G13" s="23"/>
      <c r="H13" s="23"/>
      <c r="I13" s="23"/>
    </row>
    <row r="14" spans="1:9" ht="12.75">
      <c r="A14" s="19">
        <v>5.5</v>
      </c>
      <c r="B14" s="25"/>
      <c r="C14" s="33">
        <v>0.18</v>
      </c>
      <c r="D14" s="33">
        <v>0.0543</v>
      </c>
      <c r="E14" s="33">
        <v>0.0132</v>
      </c>
      <c r="F14" s="33">
        <v>0.0061</v>
      </c>
      <c r="G14" s="25"/>
      <c r="H14" s="25"/>
      <c r="I14" s="25"/>
    </row>
    <row r="15" spans="1:9" ht="12.75">
      <c r="A15" s="26">
        <v>6</v>
      </c>
      <c r="B15" s="23"/>
      <c r="C15" s="32">
        <v>0.2127</v>
      </c>
      <c r="D15" s="32">
        <v>0.064</v>
      </c>
      <c r="E15" s="32">
        <v>0.0155</v>
      </c>
      <c r="F15" s="32">
        <v>0.0072</v>
      </c>
      <c r="G15" s="23"/>
      <c r="H15" s="23"/>
      <c r="I15" s="23"/>
    </row>
    <row r="16" spans="1:9" ht="12.75">
      <c r="A16" s="19">
        <v>6.5</v>
      </c>
      <c r="B16" s="25"/>
      <c r="C16" s="33">
        <v>0.2481</v>
      </c>
      <c r="D16" s="33">
        <v>0.0745</v>
      </c>
      <c r="E16" s="33">
        <v>0.018</v>
      </c>
      <c r="F16" s="33">
        <v>0.0083</v>
      </c>
      <c r="G16" s="25"/>
      <c r="H16" s="25"/>
      <c r="I16" s="25"/>
    </row>
    <row r="17" spans="1:9" ht="12.75">
      <c r="A17" s="26">
        <v>7</v>
      </c>
      <c r="B17" s="23"/>
      <c r="C17" s="32">
        <v>0.2862</v>
      </c>
      <c r="D17" s="32">
        <v>0.0857</v>
      </c>
      <c r="E17" s="32">
        <v>0.0206</v>
      </c>
      <c r="F17" s="32">
        <v>0.0095</v>
      </c>
      <c r="G17" s="23"/>
      <c r="H17" s="23"/>
      <c r="I17" s="23"/>
    </row>
    <row r="18" spans="1:9" ht="12.75">
      <c r="A18" s="19">
        <v>7.5</v>
      </c>
      <c r="B18" s="25"/>
      <c r="C18" s="33">
        <v>0.327</v>
      </c>
      <c r="D18" s="33">
        <v>0.0978</v>
      </c>
      <c r="E18" s="33">
        <v>0.0235</v>
      </c>
      <c r="F18" s="33">
        <v>0.0108</v>
      </c>
      <c r="G18" s="25"/>
      <c r="H18" s="25"/>
      <c r="I18" s="25"/>
    </row>
    <row r="19" spans="1:9" ht="12.75">
      <c r="A19" s="26">
        <v>8</v>
      </c>
      <c r="B19" s="23"/>
      <c r="C19" s="23"/>
      <c r="D19" s="32">
        <v>0.1108</v>
      </c>
      <c r="E19" s="32">
        <v>0.0265</v>
      </c>
      <c r="F19" s="32">
        <v>0.0122</v>
      </c>
      <c r="G19" s="32">
        <v>0.0037</v>
      </c>
      <c r="H19" s="23"/>
      <c r="I19" s="23"/>
    </row>
    <row r="20" spans="1:9" ht="12.75">
      <c r="A20" s="19">
        <v>8.5</v>
      </c>
      <c r="B20" s="25"/>
      <c r="C20" s="25"/>
      <c r="D20" s="33">
        <v>0.1244</v>
      </c>
      <c r="E20" s="33">
        <v>0.0296</v>
      </c>
      <c r="F20" s="33">
        <v>0.0137</v>
      </c>
      <c r="G20" s="33">
        <v>0.0041</v>
      </c>
      <c r="H20" s="25"/>
      <c r="I20" s="25"/>
    </row>
    <row r="21" spans="1:9" ht="12.75">
      <c r="A21" s="26">
        <v>9</v>
      </c>
      <c r="B21" s="23"/>
      <c r="C21" s="23"/>
      <c r="D21" s="32">
        <v>0.1388</v>
      </c>
      <c r="E21" s="32">
        <v>0.033</v>
      </c>
      <c r="F21" s="32">
        <v>0.0152</v>
      </c>
      <c r="G21" s="32">
        <v>0.0046</v>
      </c>
      <c r="H21" s="23"/>
      <c r="I21" s="23"/>
    </row>
    <row r="22" spans="1:9" ht="12.75">
      <c r="A22" s="19">
        <v>9.5</v>
      </c>
      <c r="B22" s="25"/>
      <c r="C22" s="25"/>
      <c r="D22" s="33">
        <v>0.154</v>
      </c>
      <c r="E22" s="33">
        <v>0.0365</v>
      </c>
      <c r="F22" s="33">
        <v>0.0168</v>
      </c>
      <c r="G22" s="33">
        <v>0.0051</v>
      </c>
      <c r="H22" s="25"/>
      <c r="I22" s="25"/>
    </row>
    <row r="23" spans="1:9" ht="12.75">
      <c r="A23" s="26">
        <v>10</v>
      </c>
      <c r="B23" s="23"/>
      <c r="C23" s="23"/>
      <c r="D23" s="32">
        <v>0.17</v>
      </c>
      <c r="E23" s="32">
        <v>0.0402</v>
      </c>
      <c r="F23" s="32">
        <v>0.0185</v>
      </c>
      <c r="G23" s="32">
        <v>0.0056</v>
      </c>
      <c r="H23" s="23"/>
      <c r="I23" s="23"/>
    </row>
    <row r="24" spans="1:9" ht="12.75">
      <c r="A24" s="19">
        <v>10.5</v>
      </c>
      <c r="B24" s="25"/>
      <c r="C24" s="25"/>
      <c r="D24" s="33">
        <v>0.1867</v>
      </c>
      <c r="E24" s="33">
        <v>0.0441</v>
      </c>
      <c r="F24" s="33">
        <v>0.0202</v>
      </c>
      <c r="G24" s="33">
        <v>0.0061</v>
      </c>
      <c r="H24" s="25"/>
      <c r="I24" s="25"/>
    </row>
    <row r="25" spans="1:9" ht="12.75">
      <c r="A25" s="26">
        <v>11</v>
      </c>
      <c r="B25" s="23"/>
      <c r="C25" s="23"/>
      <c r="D25" s="32">
        <v>0.2042</v>
      </c>
      <c r="E25" s="32">
        <v>0.0462</v>
      </c>
      <c r="F25" s="32">
        <v>0.0221</v>
      </c>
      <c r="G25" s="34">
        <v>0.0066</v>
      </c>
      <c r="H25" s="23"/>
      <c r="I25" s="23"/>
    </row>
    <row r="26" spans="1:9" ht="12.75">
      <c r="A26" s="19">
        <v>11.5</v>
      </c>
      <c r="B26" s="25"/>
      <c r="C26" s="25"/>
      <c r="D26" s="33">
        <v>0.2225</v>
      </c>
      <c r="E26" s="33">
        <v>0.0524</v>
      </c>
      <c r="F26" s="33">
        <v>0.024</v>
      </c>
      <c r="G26" s="33">
        <v>0.0072</v>
      </c>
      <c r="H26" s="25"/>
      <c r="I26" s="25"/>
    </row>
    <row r="27" spans="1:9" ht="12.75">
      <c r="A27" s="26">
        <v>12</v>
      </c>
      <c r="B27" s="23"/>
      <c r="C27" s="23"/>
      <c r="D27" s="32">
        <v>0.2416</v>
      </c>
      <c r="E27" s="32">
        <v>0.0568</v>
      </c>
      <c r="F27" s="32">
        <v>0.026</v>
      </c>
      <c r="G27" s="34">
        <v>0.0078</v>
      </c>
      <c r="H27" s="23"/>
      <c r="I27" s="23"/>
    </row>
    <row r="28" spans="1:9" ht="12.75">
      <c r="A28" s="19">
        <v>12.5</v>
      </c>
      <c r="B28" s="25"/>
      <c r="C28" s="25"/>
      <c r="D28" s="33">
        <v>0.2614</v>
      </c>
      <c r="E28" s="33">
        <v>0.0614</v>
      </c>
      <c r="F28" s="33">
        <v>0.0281</v>
      </c>
      <c r="G28" s="33">
        <v>0.0084</v>
      </c>
      <c r="H28" s="25"/>
      <c r="I28" s="25"/>
    </row>
    <row r="29" spans="1:9" ht="12.75">
      <c r="A29" s="26">
        <v>13</v>
      </c>
      <c r="B29" s="23"/>
      <c r="C29" s="23"/>
      <c r="D29" s="23"/>
      <c r="E29" s="32">
        <v>0.0663</v>
      </c>
      <c r="F29" s="32">
        <v>0.0302</v>
      </c>
      <c r="G29" s="34">
        <v>0.009</v>
      </c>
      <c r="H29" s="23"/>
      <c r="I29" s="23"/>
    </row>
    <row r="30" spans="1:9" ht="12.75">
      <c r="A30" s="19">
        <v>13.5</v>
      </c>
      <c r="B30" s="25"/>
      <c r="C30" s="25"/>
      <c r="D30" s="25"/>
      <c r="E30" s="33">
        <v>0.0713</v>
      </c>
      <c r="F30" s="33">
        <v>0.0325</v>
      </c>
      <c r="G30" s="33">
        <v>0.0097</v>
      </c>
      <c r="H30" s="33">
        <v>0.0025</v>
      </c>
      <c r="I30" s="25"/>
    </row>
    <row r="31" spans="1:9" ht="12.75">
      <c r="A31" s="26">
        <v>14</v>
      </c>
      <c r="B31" s="23"/>
      <c r="C31" s="23"/>
      <c r="D31" s="23"/>
      <c r="E31" s="32">
        <v>0.0764</v>
      </c>
      <c r="F31" s="32">
        <v>0.0348</v>
      </c>
      <c r="G31" s="34">
        <v>0.0104</v>
      </c>
      <c r="H31" s="32">
        <v>0.0028</v>
      </c>
      <c r="I31" s="23"/>
    </row>
    <row r="32" spans="1:9" ht="12.75">
      <c r="A32" s="19">
        <v>14.5</v>
      </c>
      <c r="B32" s="25"/>
      <c r="C32" s="25"/>
      <c r="D32" s="25"/>
      <c r="E32" s="33">
        <v>0.0817</v>
      </c>
      <c r="F32" s="33">
        <v>0.0372</v>
      </c>
      <c r="G32" s="33">
        <v>0.0111</v>
      </c>
      <c r="H32" s="33">
        <v>0.003</v>
      </c>
      <c r="I32" s="25"/>
    </row>
    <row r="33" spans="1:9" ht="12.75">
      <c r="A33" s="26">
        <v>15</v>
      </c>
      <c r="B33" s="23"/>
      <c r="C33" s="23"/>
      <c r="D33" s="23"/>
      <c r="E33" s="32">
        <v>0.0872</v>
      </c>
      <c r="F33" s="32">
        <v>0.0396</v>
      </c>
      <c r="G33" s="34">
        <v>0.0118</v>
      </c>
      <c r="H33" s="32">
        <v>0.0032</v>
      </c>
      <c r="I33" s="23"/>
    </row>
    <row r="34" spans="1:9" ht="12.75">
      <c r="A34" s="19">
        <v>15.5</v>
      </c>
      <c r="B34" s="25"/>
      <c r="C34" s="25"/>
      <c r="D34" s="25"/>
      <c r="E34" s="33">
        <v>0.0928</v>
      </c>
      <c r="F34" s="33">
        <v>0.0442</v>
      </c>
      <c r="G34" s="33">
        <v>0.0125</v>
      </c>
      <c r="H34" s="33">
        <v>0.0034</v>
      </c>
      <c r="I34" s="25"/>
    </row>
    <row r="35" spans="1:9" ht="12.75">
      <c r="A35" s="26">
        <v>16</v>
      </c>
      <c r="B35" s="23"/>
      <c r="C35" s="23"/>
      <c r="D35" s="23"/>
      <c r="E35" s="32">
        <v>0.0967</v>
      </c>
      <c r="F35" s="32">
        <v>0.0448</v>
      </c>
      <c r="G35" s="34">
        <v>0.0133</v>
      </c>
      <c r="H35" s="32">
        <v>0.0036</v>
      </c>
      <c r="I35" s="23"/>
    </row>
    <row r="36" spans="1:9" ht="12.75">
      <c r="A36" s="19">
        <v>16.5</v>
      </c>
      <c r="B36" s="25"/>
      <c r="C36" s="25"/>
      <c r="D36" s="25"/>
      <c r="E36" s="33">
        <v>0.1047</v>
      </c>
      <c r="F36" s="33">
        <v>0.0475</v>
      </c>
      <c r="G36" s="33">
        <v>0.0141</v>
      </c>
      <c r="H36" s="33">
        <v>0.0038</v>
      </c>
      <c r="I36" s="25"/>
    </row>
    <row r="37" spans="1:9" ht="12.75">
      <c r="A37" s="26">
        <v>17</v>
      </c>
      <c r="B37" s="23"/>
      <c r="C37" s="23"/>
      <c r="D37" s="23"/>
      <c r="E37" s="32">
        <v>0.1109</v>
      </c>
      <c r="F37" s="32">
        <v>0.0504</v>
      </c>
      <c r="G37" s="34">
        <v>0.0149</v>
      </c>
      <c r="H37" s="32">
        <v>0.004</v>
      </c>
      <c r="I37" s="23"/>
    </row>
    <row r="38" spans="1:9" ht="12.75">
      <c r="A38" s="19">
        <v>17.5</v>
      </c>
      <c r="B38" s="25"/>
      <c r="C38" s="25"/>
      <c r="D38" s="25"/>
      <c r="E38" s="33">
        <v>0.1172</v>
      </c>
      <c r="F38" s="33">
        <v>0.0532</v>
      </c>
      <c r="G38" s="33">
        <v>0.0157</v>
      </c>
      <c r="H38" s="33">
        <v>0.0042</v>
      </c>
      <c r="I38" s="25"/>
    </row>
    <row r="39" spans="1:9" ht="12.75">
      <c r="A39" s="26">
        <v>18</v>
      </c>
      <c r="B39" s="23"/>
      <c r="C39" s="23"/>
      <c r="D39" s="23"/>
      <c r="E39" s="32">
        <v>0.1238</v>
      </c>
      <c r="F39" s="32">
        <v>0.0562</v>
      </c>
      <c r="G39" s="34">
        <v>0.0166</v>
      </c>
      <c r="H39" s="32">
        <v>0.0044</v>
      </c>
      <c r="I39" s="23"/>
    </row>
    <row r="40" spans="1:9" ht="12.75">
      <c r="A40" s="19">
        <v>18.5</v>
      </c>
      <c r="B40" s="25"/>
      <c r="C40" s="25"/>
      <c r="D40" s="25"/>
      <c r="E40" s="33">
        <v>0.1305</v>
      </c>
      <c r="F40" s="33">
        <v>0.0592</v>
      </c>
      <c r="G40" s="33">
        <v>0.0175</v>
      </c>
      <c r="H40" s="33">
        <v>0.0047</v>
      </c>
      <c r="I40" s="33">
        <v>0.0021</v>
      </c>
    </row>
    <row r="41" spans="1:9" ht="12.75">
      <c r="A41" s="26">
        <v>19</v>
      </c>
      <c r="B41" s="23"/>
      <c r="C41" s="23"/>
      <c r="D41" s="23"/>
      <c r="E41" s="32">
        <v>0.1374</v>
      </c>
      <c r="F41" s="32">
        <v>0.0623</v>
      </c>
      <c r="G41" s="34">
        <v>0.0184</v>
      </c>
      <c r="H41" s="32">
        <v>0.0049</v>
      </c>
      <c r="I41" s="32">
        <v>0.0022</v>
      </c>
    </row>
    <row r="42" spans="1:9" ht="12.75">
      <c r="A42" s="19">
        <v>19.5</v>
      </c>
      <c r="B42" s="25"/>
      <c r="C42" s="25"/>
      <c r="D42" s="25"/>
      <c r="E42" s="33">
        <v>0.1444</v>
      </c>
      <c r="F42" s="33">
        <v>0.0655</v>
      </c>
      <c r="G42" s="33">
        <v>0.0193</v>
      </c>
      <c r="H42" s="33">
        <v>0.0051</v>
      </c>
      <c r="I42" s="33">
        <v>0.0023</v>
      </c>
    </row>
    <row r="43" spans="1:9" ht="12.75">
      <c r="A43" s="26">
        <v>20</v>
      </c>
      <c r="B43" s="23"/>
      <c r="C43" s="23"/>
      <c r="D43" s="23"/>
      <c r="E43" s="32">
        <v>0.1517</v>
      </c>
      <c r="F43" s="32">
        <v>0.0687</v>
      </c>
      <c r="G43" s="32">
        <v>0.0202</v>
      </c>
      <c r="H43" s="32">
        <v>0.0054</v>
      </c>
      <c r="I43" s="32">
        <v>0.0024</v>
      </c>
    </row>
    <row r="44" spans="1:9" ht="12.75">
      <c r="A44" s="19">
        <v>21</v>
      </c>
      <c r="B44" s="25"/>
      <c r="C44" s="25"/>
      <c r="D44" s="25"/>
      <c r="E44" s="33">
        <v>0.1667</v>
      </c>
      <c r="F44" s="33">
        <v>0.0754</v>
      </c>
      <c r="G44" s="33">
        <v>0.0222</v>
      </c>
      <c r="H44" s="33">
        <v>0.0059</v>
      </c>
      <c r="I44" s="33">
        <v>0.0026</v>
      </c>
    </row>
    <row r="45" spans="1:9" ht="12.75">
      <c r="A45" s="26">
        <v>22</v>
      </c>
      <c r="B45" s="23"/>
      <c r="C45" s="23"/>
      <c r="D45" s="23"/>
      <c r="E45" s="23"/>
      <c r="F45" s="32">
        <v>0.0825</v>
      </c>
      <c r="G45" s="32">
        <v>0.0242</v>
      </c>
      <c r="H45" s="32">
        <v>0.0064</v>
      </c>
      <c r="I45" s="32">
        <v>0.0029</v>
      </c>
    </row>
    <row r="46" spans="1:9" ht="12.75">
      <c r="A46" s="19">
        <v>23</v>
      </c>
      <c r="B46" s="25"/>
      <c r="C46" s="25"/>
      <c r="D46" s="25"/>
      <c r="E46" s="25"/>
      <c r="F46" s="33">
        <v>0.0898</v>
      </c>
      <c r="G46" s="33">
        <v>0.0263</v>
      </c>
      <c r="H46" s="33">
        <v>0.007</v>
      </c>
      <c r="I46" s="33">
        <v>0.0031</v>
      </c>
    </row>
    <row r="47" spans="1:9" ht="12.75">
      <c r="A47" s="26">
        <v>24</v>
      </c>
      <c r="B47" s="23"/>
      <c r="C47" s="23"/>
      <c r="D47" s="23"/>
      <c r="E47" s="23"/>
      <c r="F47" s="32">
        <v>0.0975</v>
      </c>
      <c r="G47" s="32">
        <v>0.0285</v>
      </c>
      <c r="H47" s="32">
        <v>0.0076</v>
      </c>
      <c r="I47" s="32">
        <v>0.0034</v>
      </c>
    </row>
    <row r="48" spans="1:9" ht="12.75">
      <c r="A48" s="19">
        <v>25</v>
      </c>
      <c r="B48" s="25"/>
      <c r="C48" s="25"/>
      <c r="D48" s="25"/>
      <c r="E48" s="25"/>
      <c r="F48" s="33">
        <v>0.1055</v>
      </c>
      <c r="G48" s="33">
        <v>0.0308</v>
      </c>
      <c r="H48" s="33">
        <v>0.0082</v>
      </c>
      <c r="I48" s="33">
        <v>0.0036</v>
      </c>
    </row>
    <row r="49" spans="1:9" ht="12.75">
      <c r="A49" s="26">
        <v>26</v>
      </c>
      <c r="B49" s="23"/>
      <c r="C49" s="23"/>
      <c r="D49" s="23"/>
      <c r="E49" s="23"/>
      <c r="F49" s="32">
        <v>0.1138</v>
      </c>
      <c r="G49" s="32">
        <v>0.0333</v>
      </c>
      <c r="H49" s="32">
        <v>0.0088</v>
      </c>
      <c r="I49" s="32">
        <v>0.0039</v>
      </c>
    </row>
    <row r="50" spans="1:9" ht="12.75">
      <c r="A50" s="19">
        <v>27</v>
      </c>
      <c r="B50" s="25"/>
      <c r="C50" s="25"/>
      <c r="D50" s="25"/>
      <c r="E50" s="25"/>
      <c r="F50" s="33">
        <v>0.1224</v>
      </c>
      <c r="G50" s="33">
        <v>0.0358</v>
      </c>
      <c r="H50" s="33">
        <v>0.0094</v>
      </c>
      <c r="I50" s="33">
        <v>0.0042</v>
      </c>
    </row>
    <row r="51" spans="1:9" ht="12.75">
      <c r="A51" s="26">
        <v>28</v>
      </c>
      <c r="B51" s="23"/>
      <c r="C51" s="23"/>
      <c r="D51" s="23"/>
      <c r="E51" s="23"/>
      <c r="F51" s="32">
        <v>0.1313</v>
      </c>
      <c r="G51" s="32">
        <v>0.0383</v>
      </c>
      <c r="H51" s="32">
        <v>0.0101</v>
      </c>
      <c r="I51" s="32">
        <v>0.0045</v>
      </c>
    </row>
    <row r="52" spans="1:9" ht="12.75">
      <c r="A52" s="19">
        <v>29</v>
      </c>
      <c r="B52" s="25"/>
      <c r="C52" s="25"/>
      <c r="D52" s="25"/>
      <c r="E52" s="25"/>
      <c r="F52" s="33">
        <v>0.1405</v>
      </c>
      <c r="G52" s="33">
        <v>0.041</v>
      </c>
      <c r="H52" s="33">
        <v>0.0108</v>
      </c>
      <c r="I52" s="33">
        <v>0.0048</v>
      </c>
    </row>
    <row r="53" spans="1:9" ht="12.75">
      <c r="A53" s="26">
        <v>30</v>
      </c>
      <c r="B53" s="23"/>
      <c r="C53" s="23"/>
      <c r="D53" s="23"/>
      <c r="E53" s="23"/>
      <c r="F53" s="23"/>
      <c r="G53" s="32">
        <v>0.0437</v>
      </c>
      <c r="H53" s="32">
        <v>0.0115</v>
      </c>
      <c r="I53" s="32">
        <v>0.0051</v>
      </c>
    </row>
    <row r="54" spans="1:9" ht="12.75">
      <c r="A54" s="19">
        <v>31</v>
      </c>
      <c r="B54" s="25"/>
      <c r="C54" s="25"/>
      <c r="D54" s="25"/>
      <c r="E54" s="25"/>
      <c r="F54" s="25"/>
      <c r="G54" s="33">
        <v>0.0466</v>
      </c>
      <c r="H54" s="33">
        <v>0.012</v>
      </c>
      <c r="I54" s="33">
        <v>0.0054</v>
      </c>
    </row>
    <row r="55" spans="1:9" ht="12.75">
      <c r="A55" s="245" t="s">
        <v>65</v>
      </c>
      <c r="B55" s="245"/>
      <c r="C55" s="245"/>
      <c r="D55" s="245"/>
      <c r="E55" s="245"/>
      <c r="F55" s="245"/>
      <c r="G55" s="245"/>
      <c r="H55" s="245"/>
      <c r="I55" s="245"/>
    </row>
    <row r="56" spans="1:9" ht="12.75">
      <c r="A56" s="290" t="s">
        <v>42</v>
      </c>
      <c r="B56" s="290"/>
      <c r="C56" s="290"/>
      <c r="D56" s="290"/>
      <c r="E56" s="290"/>
      <c r="F56" s="290"/>
      <c r="G56" s="290"/>
      <c r="H56" s="290"/>
      <c r="I56" s="290"/>
    </row>
    <row r="57" spans="1:8" ht="12.75">
      <c r="A57" s="21"/>
      <c r="B57" s="21"/>
      <c r="C57" s="21"/>
      <c r="D57" s="21"/>
      <c r="E57" s="21"/>
      <c r="F57" s="21"/>
      <c r="G57" s="21"/>
      <c r="H57" s="21"/>
    </row>
    <row r="58" spans="1:9" ht="12.75">
      <c r="A58" s="290" t="s">
        <v>64</v>
      </c>
      <c r="B58" s="290"/>
      <c r="C58" s="290"/>
      <c r="D58" s="290"/>
      <c r="E58" s="290"/>
      <c r="F58" s="290"/>
      <c r="G58" s="290"/>
      <c r="H58" s="290"/>
      <c r="I58" s="290"/>
    </row>
    <row r="59" ht="12.75">
      <c r="G59" s="30"/>
    </row>
    <row r="60" ht="12.75">
      <c r="G60" s="30"/>
    </row>
    <row r="61" ht="12.75">
      <c r="G61" s="30"/>
    </row>
    <row r="62" ht="12.75">
      <c r="G62" s="30"/>
    </row>
    <row r="63" ht="12.75">
      <c r="G63" s="30"/>
    </row>
    <row r="64" ht="12.75">
      <c r="G64" s="30"/>
    </row>
  </sheetData>
  <sheetProtection/>
  <mergeCells count="3">
    <mergeCell ref="A55:I55"/>
    <mergeCell ref="A58:I58"/>
    <mergeCell ref="A56:I56"/>
  </mergeCells>
  <printOptions/>
  <pageMargins left="0.787401574803149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6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C67" sqref="C67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27" width="5.125" style="0" customWidth="1"/>
  </cols>
  <sheetData>
    <row r="2" spans="1:27" ht="10.5" customHeight="1">
      <c r="A2" s="291" t="s">
        <v>44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35" t="s">
        <v>45</v>
      </c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4"/>
    </row>
    <row r="3" spans="1:27" ht="10.5" customHeight="1">
      <c r="A3" s="2" t="s">
        <v>46</v>
      </c>
      <c r="B3" s="2">
        <v>0.3</v>
      </c>
      <c r="C3" s="2">
        <v>0.5</v>
      </c>
      <c r="D3" s="2">
        <v>1</v>
      </c>
      <c r="E3" s="2">
        <v>1.5</v>
      </c>
      <c r="F3" s="2">
        <v>2</v>
      </c>
      <c r="G3" s="2">
        <v>2.5</v>
      </c>
      <c r="H3" s="2">
        <v>3</v>
      </c>
      <c r="I3" s="2">
        <v>3.5</v>
      </c>
      <c r="J3" s="2">
        <v>4</v>
      </c>
      <c r="K3" s="2">
        <v>4.5</v>
      </c>
      <c r="L3" s="2">
        <v>5</v>
      </c>
      <c r="M3" s="2">
        <v>5.5</v>
      </c>
      <c r="N3" s="2">
        <v>6</v>
      </c>
      <c r="O3" s="2">
        <v>6.5</v>
      </c>
      <c r="P3" s="2">
        <v>7</v>
      </c>
      <c r="Q3" s="2">
        <v>7.5</v>
      </c>
      <c r="R3" s="2">
        <v>8</v>
      </c>
      <c r="S3" s="2">
        <v>8.5</v>
      </c>
      <c r="T3" s="2">
        <v>9</v>
      </c>
      <c r="U3" s="2">
        <v>9.5</v>
      </c>
      <c r="V3" s="2">
        <v>10</v>
      </c>
      <c r="W3" s="2">
        <v>10.5</v>
      </c>
      <c r="X3" s="2">
        <v>11</v>
      </c>
      <c r="Y3" s="2">
        <v>11.5</v>
      </c>
      <c r="Z3" s="2">
        <v>12</v>
      </c>
      <c r="AA3" s="2">
        <v>13</v>
      </c>
    </row>
    <row r="4" spans="1:27" ht="10.5" customHeight="1">
      <c r="A4" s="37">
        <v>1</v>
      </c>
      <c r="B4" s="38">
        <v>0.0012</v>
      </c>
      <c r="C4" s="42">
        <v>0.002</v>
      </c>
      <c r="D4" s="42">
        <v>0.004</v>
      </c>
      <c r="E4" s="42">
        <v>0.006</v>
      </c>
      <c r="F4" s="42">
        <v>0.008</v>
      </c>
      <c r="G4" s="42">
        <v>0.01</v>
      </c>
      <c r="H4" s="42">
        <v>0.012</v>
      </c>
      <c r="I4" s="42">
        <v>0.014</v>
      </c>
      <c r="J4" s="42">
        <v>0.016</v>
      </c>
      <c r="K4" s="42">
        <v>0.018</v>
      </c>
      <c r="L4" s="42">
        <v>0.02</v>
      </c>
      <c r="M4" s="42">
        <v>0.022</v>
      </c>
      <c r="N4" s="42">
        <v>0.024</v>
      </c>
      <c r="O4" s="42">
        <v>0.026</v>
      </c>
      <c r="P4" s="42">
        <v>0.028</v>
      </c>
      <c r="Q4" s="42">
        <v>0.03</v>
      </c>
      <c r="R4" s="42">
        <v>0.032</v>
      </c>
      <c r="S4" s="42">
        <v>0.034</v>
      </c>
      <c r="T4" s="42">
        <v>0.036</v>
      </c>
      <c r="U4" s="42">
        <v>0.038</v>
      </c>
      <c r="V4" s="42">
        <v>0.04</v>
      </c>
      <c r="W4" s="42">
        <v>0.042</v>
      </c>
      <c r="X4" s="42">
        <v>0.044</v>
      </c>
      <c r="Y4" s="42">
        <v>0.046</v>
      </c>
      <c r="Z4" s="42">
        <v>0.048</v>
      </c>
      <c r="AA4" s="42">
        <v>0.052</v>
      </c>
    </row>
    <row r="5" spans="1:27" ht="10.5" customHeight="1">
      <c r="A5" s="36">
        <v>1.1</v>
      </c>
      <c r="B5" s="39">
        <v>0.0014</v>
      </c>
      <c r="C5" s="43">
        <v>0.002</v>
      </c>
      <c r="D5" s="43">
        <v>0.005</v>
      </c>
      <c r="E5" s="43">
        <v>0.007</v>
      </c>
      <c r="F5" s="43">
        <v>0.01</v>
      </c>
      <c r="G5" s="43">
        <v>0.012</v>
      </c>
      <c r="H5" s="43">
        <v>0.014</v>
      </c>
      <c r="I5" s="43">
        <v>0.017</v>
      </c>
      <c r="J5" s="43">
        <v>0.019</v>
      </c>
      <c r="K5" s="43">
        <v>0.022</v>
      </c>
      <c r="L5" s="43">
        <v>0.024</v>
      </c>
      <c r="M5" s="43">
        <v>0.026</v>
      </c>
      <c r="N5" s="43">
        <v>0.029</v>
      </c>
      <c r="O5" s="43">
        <v>0.031</v>
      </c>
      <c r="P5" s="43">
        <v>0.034</v>
      </c>
      <c r="Q5" s="43">
        <v>0.036</v>
      </c>
      <c r="R5" s="43">
        <v>0.038</v>
      </c>
      <c r="S5" s="43">
        <v>0.041</v>
      </c>
      <c r="T5" s="43">
        <v>0.043</v>
      </c>
      <c r="U5" s="43">
        <v>0.046</v>
      </c>
      <c r="V5" s="43">
        <v>0.048</v>
      </c>
      <c r="W5" s="43">
        <v>0.05</v>
      </c>
      <c r="X5" s="43">
        <v>0.053</v>
      </c>
      <c r="Y5" s="43">
        <v>0.055</v>
      </c>
      <c r="Z5" s="43">
        <v>0.058</v>
      </c>
      <c r="AA5" s="43">
        <v>0.062</v>
      </c>
    </row>
    <row r="6" spans="1:27" ht="10.5" customHeight="1">
      <c r="A6" s="37">
        <v>1.2</v>
      </c>
      <c r="B6" s="38">
        <v>0.0017</v>
      </c>
      <c r="C6" s="42">
        <v>0.003</v>
      </c>
      <c r="D6" s="42">
        <v>0.006</v>
      </c>
      <c r="E6" s="42">
        <v>0.009</v>
      </c>
      <c r="F6" s="42">
        <v>0.011</v>
      </c>
      <c r="G6" s="42">
        <v>0.014</v>
      </c>
      <c r="H6" s="42">
        <v>0.017</v>
      </c>
      <c r="I6" s="42">
        <v>0.02</v>
      </c>
      <c r="J6" s="42">
        <v>0.023</v>
      </c>
      <c r="K6" s="42">
        <v>0.026</v>
      </c>
      <c r="L6" s="42">
        <v>0.029</v>
      </c>
      <c r="M6" s="42">
        <v>0.031</v>
      </c>
      <c r="N6" s="42">
        <v>0.034</v>
      </c>
      <c r="O6" s="42">
        <v>0.037</v>
      </c>
      <c r="P6" s="42">
        <v>0.04</v>
      </c>
      <c r="Q6" s="42">
        <v>0.043</v>
      </c>
      <c r="R6" s="42">
        <v>0.046</v>
      </c>
      <c r="S6" s="42">
        <v>0.049</v>
      </c>
      <c r="T6" s="42">
        <v>0.051</v>
      </c>
      <c r="U6" s="42">
        <v>0.054</v>
      </c>
      <c r="V6" s="42">
        <v>0.057</v>
      </c>
      <c r="W6" s="42">
        <v>0.06</v>
      </c>
      <c r="X6" s="42">
        <v>0.063</v>
      </c>
      <c r="Y6" s="42">
        <v>0.066</v>
      </c>
      <c r="Z6" s="42">
        <v>0.069</v>
      </c>
      <c r="AA6" s="42">
        <v>0.074</v>
      </c>
    </row>
    <row r="7" spans="1:27" ht="10.5" customHeight="1">
      <c r="A7" s="36">
        <v>1.3</v>
      </c>
      <c r="B7" s="39">
        <v>0.002</v>
      </c>
      <c r="C7" s="43">
        <v>0.003</v>
      </c>
      <c r="D7" s="43">
        <v>0.007</v>
      </c>
      <c r="E7" s="43">
        <v>0.01</v>
      </c>
      <c r="F7" s="43">
        <v>0.013</v>
      </c>
      <c r="G7" s="43">
        <v>0.017</v>
      </c>
      <c r="H7" s="43">
        <v>0.02</v>
      </c>
      <c r="I7" s="43">
        <v>0.023</v>
      </c>
      <c r="J7" s="43">
        <v>0.027</v>
      </c>
      <c r="K7" s="43">
        <v>0.03</v>
      </c>
      <c r="L7" s="43">
        <v>0.034</v>
      </c>
      <c r="M7" s="43">
        <v>0.037</v>
      </c>
      <c r="N7" s="43">
        <v>0.04</v>
      </c>
      <c r="O7" s="43">
        <v>0.044</v>
      </c>
      <c r="P7" s="43">
        <v>0.047</v>
      </c>
      <c r="Q7" s="43">
        <v>0.05</v>
      </c>
      <c r="R7" s="43">
        <v>0.054</v>
      </c>
      <c r="S7" s="43">
        <v>0.057</v>
      </c>
      <c r="T7" s="43">
        <v>0.06</v>
      </c>
      <c r="U7" s="43">
        <v>0.064</v>
      </c>
      <c r="V7" s="43">
        <v>0.067</v>
      </c>
      <c r="W7" s="43">
        <v>0.07</v>
      </c>
      <c r="X7" s="43">
        <v>0.074</v>
      </c>
      <c r="Y7" s="43">
        <v>0.077</v>
      </c>
      <c r="Z7" s="43">
        <v>0.081</v>
      </c>
      <c r="AA7" s="43">
        <v>0.087</v>
      </c>
    </row>
    <row r="8" spans="1:27" ht="10.5" customHeight="1">
      <c r="A8" s="37">
        <v>1.4</v>
      </c>
      <c r="B8" s="38">
        <v>0.0023</v>
      </c>
      <c r="C8" s="42">
        <v>0.004</v>
      </c>
      <c r="D8" s="42">
        <v>0.008</v>
      </c>
      <c r="E8" s="42">
        <v>0.012</v>
      </c>
      <c r="F8" s="42">
        <v>0.016</v>
      </c>
      <c r="G8" s="42">
        <v>0.019</v>
      </c>
      <c r="H8" s="42">
        <v>0.023</v>
      </c>
      <c r="I8" s="42">
        <v>0.027</v>
      </c>
      <c r="J8" s="42">
        <v>0.031</v>
      </c>
      <c r="K8" s="42">
        <v>0.035</v>
      </c>
      <c r="L8" s="42">
        <v>0.039</v>
      </c>
      <c r="M8" s="42">
        <v>0.043</v>
      </c>
      <c r="N8" s="42">
        <v>0.047</v>
      </c>
      <c r="O8" s="42">
        <v>0.051</v>
      </c>
      <c r="P8" s="42">
        <v>0.054</v>
      </c>
      <c r="Q8" s="42">
        <v>0.058</v>
      </c>
      <c r="R8" s="42">
        <v>0.062</v>
      </c>
      <c r="S8" s="42">
        <v>0.066</v>
      </c>
      <c r="T8" s="42">
        <v>0.07</v>
      </c>
      <c r="U8" s="42">
        <v>0.074</v>
      </c>
      <c r="V8" s="42">
        <v>0.078</v>
      </c>
      <c r="W8" s="42">
        <v>0.082</v>
      </c>
      <c r="X8" s="42">
        <v>0.086</v>
      </c>
      <c r="Y8" s="42">
        <v>0.089</v>
      </c>
      <c r="Z8" s="42">
        <v>0.093</v>
      </c>
      <c r="AA8" s="42">
        <v>0.101</v>
      </c>
    </row>
    <row r="9" spans="1:27" ht="10.5" customHeight="1">
      <c r="A9" s="36">
        <v>1.5</v>
      </c>
      <c r="B9" s="39">
        <v>0.0027</v>
      </c>
      <c r="C9" s="43">
        <v>0.004</v>
      </c>
      <c r="D9" s="43">
        <v>0.009</v>
      </c>
      <c r="E9" s="43">
        <v>0.013</v>
      </c>
      <c r="F9" s="43">
        <v>0.018</v>
      </c>
      <c r="G9" s="43">
        <v>0.022</v>
      </c>
      <c r="H9" s="43">
        <v>0.027</v>
      </c>
      <c r="I9" s="43">
        <v>0.031</v>
      </c>
      <c r="J9" s="43">
        <v>0.036</v>
      </c>
      <c r="K9" s="43">
        <v>0.04</v>
      </c>
      <c r="L9" s="43">
        <v>0.045</v>
      </c>
      <c r="M9" s="43">
        <v>0.049</v>
      </c>
      <c r="N9" s="43">
        <v>0.054</v>
      </c>
      <c r="O9" s="43">
        <v>0.058</v>
      </c>
      <c r="P9" s="43">
        <v>0.063</v>
      </c>
      <c r="Q9" s="43">
        <v>0.067</v>
      </c>
      <c r="R9" s="43">
        <v>0.071</v>
      </c>
      <c r="S9" s="43">
        <v>0.076</v>
      </c>
      <c r="T9" s="43">
        <v>0.08</v>
      </c>
      <c r="U9" s="43">
        <v>0.085</v>
      </c>
      <c r="V9" s="43">
        <v>0.089</v>
      </c>
      <c r="W9" s="43">
        <v>0.094</v>
      </c>
      <c r="X9" s="43">
        <v>0.098</v>
      </c>
      <c r="Y9" s="43">
        <v>0.103</v>
      </c>
      <c r="Z9" s="43">
        <v>0.107</v>
      </c>
      <c r="AA9" s="43">
        <v>0.116</v>
      </c>
    </row>
    <row r="10" spans="1:27" ht="10.5" customHeight="1">
      <c r="A10" s="37">
        <v>1.6</v>
      </c>
      <c r="B10" s="38">
        <v>0.003</v>
      </c>
      <c r="C10" s="42">
        <v>0.005</v>
      </c>
      <c r="D10" s="42">
        <v>0.01</v>
      </c>
      <c r="E10" s="42">
        <v>0.015</v>
      </c>
      <c r="F10" s="42">
        <v>0.02</v>
      </c>
      <c r="G10" s="42">
        <v>0.025</v>
      </c>
      <c r="H10" s="42">
        <v>0.03</v>
      </c>
      <c r="I10" s="42">
        <v>0.036</v>
      </c>
      <c r="J10" s="42">
        <v>0.041</v>
      </c>
      <c r="K10" s="42">
        <v>0.046</v>
      </c>
      <c r="L10" s="42">
        <v>0.051</v>
      </c>
      <c r="M10" s="42">
        <v>0.056</v>
      </c>
      <c r="N10" s="42">
        <v>0.061</v>
      </c>
      <c r="O10" s="42">
        <v>0.066</v>
      </c>
      <c r="P10" s="42">
        <v>0.071</v>
      </c>
      <c r="Q10" s="42">
        <v>0.076</v>
      </c>
      <c r="R10" s="42">
        <v>0.081</v>
      </c>
      <c r="S10" s="42">
        <v>0.086</v>
      </c>
      <c r="T10" s="42">
        <v>0.091</v>
      </c>
      <c r="U10" s="42">
        <v>0.097</v>
      </c>
      <c r="V10" s="42">
        <v>0.102</v>
      </c>
      <c r="W10" s="42">
        <v>0.107</v>
      </c>
      <c r="X10" s="42">
        <v>0.112</v>
      </c>
      <c r="Y10" s="42">
        <v>0.117</v>
      </c>
      <c r="Z10" s="42">
        <v>0.122</v>
      </c>
      <c r="AA10" s="42">
        <v>0.132</v>
      </c>
    </row>
    <row r="11" spans="1:27" ht="10.5" customHeight="1">
      <c r="A11" s="36">
        <v>1.7</v>
      </c>
      <c r="B11" s="39">
        <v>0.0034</v>
      </c>
      <c r="C11" s="43">
        <v>0.006</v>
      </c>
      <c r="D11" s="43">
        <v>0.011</v>
      </c>
      <c r="E11" s="43">
        <v>0.017</v>
      </c>
      <c r="F11" s="43">
        <v>0.023</v>
      </c>
      <c r="G11" s="43">
        <v>0.029</v>
      </c>
      <c r="H11" s="43">
        <v>0.034</v>
      </c>
      <c r="I11" s="43">
        <v>0.04</v>
      </c>
      <c r="J11" s="43">
        <v>0.046</v>
      </c>
      <c r="K11" s="43">
        <v>0.052</v>
      </c>
      <c r="L11" s="43">
        <v>0.057</v>
      </c>
      <c r="M11" s="43">
        <v>0.063</v>
      </c>
      <c r="N11" s="43">
        <v>0.069</v>
      </c>
      <c r="O11" s="43">
        <v>0.075</v>
      </c>
      <c r="P11" s="43">
        <v>0.08</v>
      </c>
      <c r="Q11" s="43">
        <v>0.086</v>
      </c>
      <c r="R11" s="43">
        <v>0.092</v>
      </c>
      <c r="S11" s="43">
        <v>0.098</v>
      </c>
      <c r="T11" s="43">
        <v>0.103</v>
      </c>
      <c r="U11" s="43">
        <v>0.109</v>
      </c>
      <c r="V11" s="43">
        <v>0.115</v>
      </c>
      <c r="W11" s="43">
        <v>0.12</v>
      </c>
      <c r="X11" s="43">
        <v>0.126</v>
      </c>
      <c r="Y11" s="43">
        <v>0.132</v>
      </c>
      <c r="Z11" s="43">
        <v>0.138</v>
      </c>
      <c r="AA11" s="43">
        <v>0.149</v>
      </c>
    </row>
    <row r="12" spans="1:27" ht="10.5" customHeight="1">
      <c r="A12" s="37">
        <v>1.8</v>
      </c>
      <c r="B12" s="38">
        <v>0.0039</v>
      </c>
      <c r="C12" s="42">
        <v>0.006</v>
      </c>
      <c r="D12" s="42">
        <v>0.013</v>
      </c>
      <c r="E12" s="42">
        <v>0.019</v>
      </c>
      <c r="F12" s="42">
        <v>0.026</v>
      </c>
      <c r="G12" s="42">
        <v>0.032</v>
      </c>
      <c r="H12" s="42">
        <v>0.039</v>
      </c>
      <c r="I12" s="42">
        <v>0.045</v>
      </c>
      <c r="J12" s="42">
        <v>0.051</v>
      </c>
      <c r="K12" s="42">
        <v>0.058</v>
      </c>
      <c r="L12" s="42">
        <v>0.064</v>
      </c>
      <c r="M12" s="42">
        <v>0.071</v>
      </c>
      <c r="N12" s="42">
        <v>0.077</v>
      </c>
      <c r="O12" s="42">
        <v>0.084</v>
      </c>
      <c r="P12" s="42">
        <v>0.09</v>
      </c>
      <c r="Q12" s="42">
        <v>0.096</v>
      </c>
      <c r="R12" s="42">
        <v>0.103</v>
      </c>
      <c r="S12" s="42">
        <v>0.109</v>
      </c>
      <c r="T12" s="42">
        <v>0.116</v>
      </c>
      <c r="U12" s="42">
        <v>0.122</v>
      </c>
      <c r="V12" s="42">
        <v>0.129</v>
      </c>
      <c r="W12" s="42">
        <v>0.135</v>
      </c>
      <c r="X12" s="42">
        <v>0.141</v>
      </c>
      <c r="Y12" s="42">
        <v>0.148</v>
      </c>
      <c r="Z12" s="42">
        <v>0.154</v>
      </c>
      <c r="AA12" s="42">
        <v>0.167</v>
      </c>
    </row>
    <row r="13" spans="1:27" ht="10.5" customHeight="1">
      <c r="A13" s="36">
        <v>1.9</v>
      </c>
      <c r="B13" s="39">
        <v>0.0043</v>
      </c>
      <c r="C13" s="43">
        <v>0.007</v>
      </c>
      <c r="D13" s="43">
        <v>0.014</v>
      </c>
      <c r="E13" s="43">
        <v>0.021</v>
      </c>
      <c r="F13" s="43">
        <v>0.029</v>
      </c>
      <c r="G13" s="43">
        <v>0.036</v>
      </c>
      <c r="H13" s="43">
        <v>0.043</v>
      </c>
      <c r="I13" s="43">
        <v>0.05</v>
      </c>
      <c r="J13" s="43">
        <v>0.057</v>
      </c>
      <c r="K13" s="43">
        <v>0.064</v>
      </c>
      <c r="L13" s="43">
        <v>0.072</v>
      </c>
      <c r="M13" s="43">
        <v>0.079</v>
      </c>
      <c r="N13" s="43">
        <v>0.086</v>
      </c>
      <c r="O13" s="43">
        <v>0.093</v>
      </c>
      <c r="P13" s="43">
        <v>0.1</v>
      </c>
      <c r="Q13" s="43">
        <v>0.107</v>
      </c>
      <c r="R13" s="43">
        <v>0.115</v>
      </c>
      <c r="S13" s="43">
        <v>0.122</v>
      </c>
      <c r="T13" s="43">
        <v>0.129</v>
      </c>
      <c r="U13" s="43">
        <v>0.136</v>
      </c>
      <c r="V13" s="43">
        <v>0.143</v>
      </c>
      <c r="W13" s="43">
        <v>0.15</v>
      </c>
      <c r="X13" s="43">
        <v>0.158</v>
      </c>
      <c r="Y13" s="43">
        <v>0.165</v>
      </c>
      <c r="Z13" s="43">
        <v>0.172</v>
      </c>
      <c r="AA13" s="43">
        <v>0.186</v>
      </c>
    </row>
    <row r="14" spans="1:27" ht="10.5" customHeight="1">
      <c r="A14" s="37">
        <v>2</v>
      </c>
      <c r="B14" s="38">
        <v>0.0048</v>
      </c>
      <c r="C14" s="42">
        <v>0.008</v>
      </c>
      <c r="D14" s="42">
        <v>0.016</v>
      </c>
      <c r="E14" s="42">
        <v>0.024</v>
      </c>
      <c r="F14" s="42">
        <v>0.032</v>
      </c>
      <c r="G14" s="42">
        <v>0.04</v>
      </c>
      <c r="H14" s="42">
        <v>0.048</v>
      </c>
      <c r="I14" s="42">
        <v>0.056</v>
      </c>
      <c r="J14" s="42">
        <v>0.064</v>
      </c>
      <c r="K14" s="42">
        <v>0.071</v>
      </c>
      <c r="L14" s="42">
        <v>0.079</v>
      </c>
      <c r="M14" s="42">
        <v>0.087</v>
      </c>
      <c r="N14" s="42">
        <v>0.095</v>
      </c>
      <c r="O14" s="42">
        <v>0.103</v>
      </c>
      <c r="P14" s="42">
        <v>0.111</v>
      </c>
      <c r="Q14" s="42">
        <v>0.119</v>
      </c>
      <c r="R14" s="42">
        <v>0.127</v>
      </c>
      <c r="S14" s="42">
        <v>0.135</v>
      </c>
      <c r="T14" s="42">
        <v>0.143</v>
      </c>
      <c r="U14" s="42">
        <v>0.151</v>
      </c>
      <c r="V14" s="42">
        <v>0.159</v>
      </c>
      <c r="W14" s="42">
        <v>0.167</v>
      </c>
      <c r="X14" s="42">
        <v>0.175</v>
      </c>
      <c r="Y14" s="42">
        <v>0.183</v>
      </c>
      <c r="Z14" s="42">
        <v>0.191</v>
      </c>
      <c r="AA14" s="42">
        <v>0.206</v>
      </c>
    </row>
    <row r="15" spans="1:27" ht="10.5" customHeight="1">
      <c r="A15" s="36">
        <v>2.1</v>
      </c>
      <c r="B15" s="39">
        <v>0.0053</v>
      </c>
      <c r="C15" s="43">
        <v>0.009</v>
      </c>
      <c r="D15" s="43">
        <v>0.018</v>
      </c>
      <c r="E15" s="43">
        <v>0.026</v>
      </c>
      <c r="F15" s="43">
        <v>0.035</v>
      </c>
      <c r="G15" s="43">
        <v>0.044</v>
      </c>
      <c r="H15" s="43">
        <v>0.053</v>
      </c>
      <c r="I15" s="43">
        <v>0.061</v>
      </c>
      <c r="J15" s="43">
        <v>0.07</v>
      </c>
      <c r="K15" s="43">
        <v>0.079</v>
      </c>
      <c r="L15" s="43">
        <v>0.088</v>
      </c>
      <c r="M15" s="43">
        <v>0.096</v>
      </c>
      <c r="N15" s="43">
        <v>0.105</v>
      </c>
      <c r="O15" s="43">
        <v>0.114</v>
      </c>
      <c r="P15" s="43">
        <v>0.123</v>
      </c>
      <c r="Q15" s="43">
        <v>0.131</v>
      </c>
      <c r="R15" s="43">
        <v>0.14</v>
      </c>
      <c r="S15" s="43">
        <v>0.149</v>
      </c>
      <c r="T15" s="43">
        <v>0.158</v>
      </c>
      <c r="U15" s="43">
        <v>0.166</v>
      </c>
      <c r="V15" s="43">
        <v>0.175</v>
      </c>
      <c r="W15" s="43">
        <v>0.184</v>
      </c>
      <c r="X15" s="43">
        <v>0.193</v>
      </c>
      <c r="Y15" s="43">
        <v>0.201</v>
      </c>
      <c r="Z15" s="43">
        <v>0.21</v>
      </c>
      <c r="AA15" s="43">
        <v>0.228</v>
      </c>
    </row>
    <row r="16" spans="1:27" ht="10.5" customHeight="1">
      <c r="A16" s="37">
        <v>2.2</v>
      </c>
      <c r="B16" s="38">
        <v>0.0058</v>
      </c>
      <c r="C16" s="42">
        <v>0.01</v>
      </c>
      <c r="D16" s="42">
        <v>0.019</v>
      </c>
      <c r="E16" s="42">
        <v>0.029</v>
      </c>
      <c r="F16" s="42">
        <v>0.038</v>
      </c>
      <c r="G16" s="42">
        <v>0.048</v>
      </c>
      <c r="H16" s="42">
        <v>0.058</v>
      </c>
      <c r="I16" s="42">
        <v>0.067</v>
      </c>
      <c r="J16" s="42">
        <v>0.077</v>
      </c>
      <c r="K16" s="42">
        <v>0.086</v>
      </c>
      <c r="L16" s="42">
        <v>0.096</v>
      </c>
      <c r="M16" s="42">
        <v>0.106</v>
      </c>
      <c r="N16" s="42">
        <v>0.115</v>
      </c>
      <c r="O16" s="42">
        <v>0.125</v>
      </c>
      <c r="P16" s="42">
        <v>0.135</v>
      </c>
      <c r="Q16" s="42">
        <v>0.144</v>
      </c>
      <c r="R16" s="42">
        <v>0.154</v>
      </c>
      <c r="S16" s="42">
        <v>0.163</v>
      </c>
      <c r="T16" s="42">
        <v>0.173</v>
      </c>
      <c r="U16" s="42">
        <v>0.183</v>
      </c>
      <c r="V16" s="42">
        <v>0.192</v>
      </c>
      <c r="W16" s="42">
        <v>0.202</v>
      </c>
      <c r="X16" s="42">
        <v>0.211</v>
      </c>
      <c r="Y16" s="42">
        <v>0.221</v>
      </c>
      <c r="Z16" s="42">
        <v>0.231</v>
      </c>
      <c r="AA16" s="42">
        <v>0.25</v>
      </c>
    </row>
    <row r="17" spans="1:27" ht="10.5" customHeight="1">
      <c r="A17" s="36">
        <v>2.3</v>
      </c>
      <c r="B17" s="39">
        <v>0.0063</v>
      </c>
      <c r="C17" s="43">
        <v>0.011</v>
      </c>
      <c r="D17" s="43">
        <v>0.021</v>
      </c>
      <c r="E17" s="43">
        <v>0.032</v>
      </c>
      <c r="F17" s="43">
        <v>0.042</v>
      </c>
      <c r="G17" s="43">
        <v>0.053</v>
      </c>
      <c r="H17" s="43">
        <v>0.063</v>
      </c>
      <c r="I17" s="43">
        <v>0.074</v>
      </c>
      <c r="J17" s="43">
        <v>0.084</v>
      </c>
      <c r="K17" s="43">
        <v>0.095</v>
      </c>
      <c r="L17" s="43">
        <v>0.105</v>
      </c>
      <c r="M17" s="43">
        <v>0.116</v>
      </c>
      <c r="N17" s="43">
        <v>0.126</v>
      </c>
      <c r="O17" s="43">
        <v>0.137</v>
      </c>
      <c r="P17" s="43">
        <v>0.147</v>
      </c>
      <c r="Q17" s="43">
        <v>0.158</v>
      </c>
      <c r="R17" s="43">
        <v>0.168</v>
      </c>
      <c r="S17" s="43">
        <v>0.179</v>
      </c>
      <c r="T17" s="43">
        <v>0.189</v>
      </c>
      <c r="U17" s="43">
        <v>0.2</v>
      </c>
      <c r="V17" s="43">
        <v>0.21</v>
      </c>
      <c r="W17" s="43">
        <v>0.221</v>
      </c>
      <c r="X17" s="43">
        <v>0.231</v>
      </c>
      <c r="Y17" s="43">
        <v>0.242</v>
      </c>
      <c r="Z17" s="43">
        <v>0.252</v>
      </c>
      <c r="AA17" s="43">
        <v>0.273</v>
      </c>
    </row>
    <row r="18" spans="1:27" ht="10.5" customHeight="1">
      <c r="A18" s="37">
        <v>2.4</v>
      </c>
      <c r="B18" s="38">
        <v>0.0069</v>
      </c>
      <c r="C18" s="42">
        <v>0.011</v>
      </c>
      <c r="D18" s="42">
        <v>0.023</v>
      </c>
      <c r="E18" s="42">
        <v>0.034</v>
      </c>
      <c r="F18" s="42">
        <v>0.046</v>
      </c>
      <c r="G18" s="42">
        <v>0.057</v>
      </c>
      <c r="H18" s="42">
        <v>0.069</v>
      </c>
      <c r="I18" s="42">
        <v>0.08</v>
      </c>
      <c r="J18" s="42">
        <v>0.091</v>
      </c>
      <c r="K18" s="42">
        <v>0.103</v>
      </c>
      <c r="L18" s="42">
        <v>0.114</v>
      </c>
      <c r="M18" s="42">
        <v>0.126</v>
      </c>
      <c r="N18" s="42">
        <v>0.137</v>
      </c>
      <c r="O18" s="42">
        <v>0.149</v>
      </c>
      <c r="P18" s="42">
        <v>0.16</v>
      </c>
      <c r="Q18" s="42">
        <v>0.172</v>
      </c>
      <c r="R18" s="42">
        <v>0.183</v>
      </c>
      <c r="S18" s="42">
        <v>0.194</v>
      </c>
      <c r="T18" s="42">
        <v>0.206</v>
      </c>
      <c r="U18" s="42">
        <v>0.217</v>
      </c>
      <c r="V18" s="42">
        <v>0.229</v>
      </c>
      <c r="W18" s="42">
        <v>0.24</v>
      </c>
      <c r="X18" s="42">
        <v>0.252</v>
      </c>
      <c r="Y18" s="42">
        <v>0.263</v>
      </c>
      <c r="Z18" s="42">
        <v>0.274</v>
      </c>
      <c r="AA18" s="42">
        <v>0.297</v>
      </c>
    </row>
    <row r="19" spans="1:27" ht="10.5" customHeight="1">
      <c r="A19" s="36">
        <v>2.5</v>
      </c>
      <c r="B19" s="39">
        <v>0.0074</v>
      </c>
      <c r="C19" s="43">
        <v>0.012</v>
      </c>
      <c r="D19" s="43">
        <v>0.025</v>
      </c>
      <c r="E19" s="43">
        <v>0.037</v>
      </c>
      <c r="F19" s="43">
        <v>0.05</v>
      </c>
      <c r="G19" s="43">
        <v>0.062</v>
      </c>
      <c r="H19" s="43">
        <v>0.074</v>
      </c>
      <c r="I19" s="43">
        <v>0.087</v>
      </c>
      <c r="J19" s="43">
        <v>0.099</v>
      </c>
      <c r="K19" s="43">
        <v>0.112</v>
      </c>
      <c r="L19" s="43">
        <v>0.124</v>
      </c>
      <c r="M19" s="43">
        <v>0.136</v>
      </c>
      <c r="N19" s="43">
        <v>0.149</v>
      </c>
      <c r="O19" s="43">
        <v>0.161</v>
      </c>
      <c r="P19" s="43">
        <v>0.174</v>
      </c>
      <c r="Q19" s="43">
        <v>0.186</v>
      </c>
      <c r="R19" s="43">
        <v>0.199</v>
      </c>
      <c r="S19" s="43">
        <v>0.211</v>
      </c>
      <c r="T19" s="43">
        <v>0.223</v>
      </c>
      <c r="U19" s="43">
        <v>0.236</v>
      </c>
      <c r="V19" s="43">
        <v>0.248</v>
      </c>
      <c r="W19" s="43">
        <v>0.261</v>
      </c>
      <c r="X19" s="43">
        <v>0.273</v>
      </c>
      <c r="Y19" s="43">
        <v>0.285</v>
      </c>
      <c r="Z19" s="43">
        <v>0.298</v>
      </c>
      <c r="AA19" s="43">
        <v>0.323</v>
      </c>
    </row>
    <row r="20" spans="1:27" ht="10.5" customHeight="1">
      <c r="A20" s="37">
        <v>2.6</v>
      </c>
      <c r="B20" s="38">
        <v>0.0081</v>
      </c>
      <c r="C20" s="42">
        <v>0.013</v>
      </c>
      <c r="D20" s="42">
        <v>0.027</v>
      </c>
      <c r="E20" s="42">
        <v>0.04</v>
      </c>
      <c r="F20" s="42">
        <v>0.054</v>
      </c>
      <c r="G20" s="42">
        <v>0.067</v>
      </c>
      <c r="H20" s="42">
        <v>0.081</v>
      </c>
      <c r="I20" s="42">
        <v>0.094</v>
      </c>
      <c r="J20" s="42">
        <v>0.107</v>
      </c>
      <c r="K20" s="42">
        <v>0.121</v>
      </c>
      <c r="L20" s="42">
        <v>0.134</v>
      </c>
      <c r="M20" s="42">
        <v>0.148</v>
      </c>
      <c r="N20" s="42">
        <v>0.161</v>
      </c>
      <c r="O20" s="42">
        <v>0.174</v>
      </c>
      <c r="P20" s="42">
        <v>0.188</v>
      </c>
      <c r="Q20" s="42">
        <v>0.201</v>
      </c>
      <c r="R20" s="42">
        <v>0.215</v>
      </c>
      <c r="S20" s="42">
        <v>0.228</v>
      </c>
      <c r="T20" s="42">
        <v>0.242</v>
      </c>
      <c r="U20" s="42">
        <v>0.255</v>
      </c>
      <c r="V20" s="42">
        <v>0.268</v>
      </c>
      <c r="W20" s="42">
        <v>0.282</v>
      </c>
      <c r="X20" s="42">
        <v>0.295</v>
      </c>
      <c r="Y20" s="42">
        <v>0.309</v>
      </c>
      <c r="Z20" s="42">
        <v>0.322</v>
      </c>
      <c r="AA20" s="42">
        <v>0.349</v>
      </c>
    </row>
    <row r="21" spans="1:27" ht="10.5" customHeight="1">
      <c r="A21" s="36">
        <v>2.7</v>
      </c>
      <c r="B21" s="39">
        <v>0.0087</v>
      </c>
      <c r="C21" s="43">
        <v>0.014</v>
      </c>
      <c r="D21" s="43">
        <v>0.029</v>
      </c>
      <c r="E21" s="43">
        <v>0.043</v>
      </c>
      <c r="F21" s="43">
        <v>0.058</v>
      </c>
      <c r="G21" s="43">
        <v>0.072</v>
      </c>
      <c r="H21" s="43">
        <v>0.087</v>
      </c>
      <c r="I21" s="43">
        <v>0.101</v>
      </c>
      <c r="J21" s="43">
        <v>0.116</v>
      </c>
      <c r="K21" s="43">
        <v>0.13</v>
      </c>
      <c r="L21" s="43">
        <v>0.145</v>
      </c>
      <c r="M21" s="43">
        <v>0.159</v>
      </c>
      <c r="N21" s="43">
        <v>0.174</v>
      </c>
      <c r="O21" s="43">
        <v>0.188</v>
      </c>
      <c r="P21" s="43">
        <v>0.203</v>
      </c>
      <c r="Q21" s="43">
        <v>0.217</v>
      </c>
      <c r="R21" s="43">
        <v>0.232</v>
      </c>
      <c r="S21" s="43">
        <v>0.246</v>
      </c>
      <c r="T21" s="43">
        <v>0.26</v>
      </c>
      <c r="U21" s="43">
        <v>0.275</v>
      </c>
      <c r="V21" s="43">
        <v>0.289</v>
      </c>
      <c r="W21" s="43">
        <v>0.304</v>
      </c>
      <c r="X21" s="43">
        <v>0.318</v>
      </c>
      <c r="Y21" s="43">
        <v>0.333</v>
      </c>
      <c r="Z21" s="43">
        <v>0.347</v>
      </c>
      <c r="AA21" s="43">
        <v>0.376</v>
      </c>
    </row>
    <row r="22" spans="1:27" ht="10.5" customHeight="1">
      <c r="A22" s="37">
        <v>2.8</v>
      </c>
      <c r="B22" s="38">
        <v>0.0093</v>
      </c>
      <c r="C22" s="42">
        <v>0.016</v>
      </c>
      <c r="D22" s="42">
        <v>0.031</v>
      </c>
      <c r="E22" s="42">
        <v>0.047</v>
      </c>
      <c r="F22" s="42">
        <v>0.062</v>
      </c>
      <c r="G22" s="42">
        <v>0.078</v>
      </c>
      <c r="H22" s="42">
        <v>0.093</v>
      </c>
      <c r="I22" s="42">
        <v>0.109</v>
      </c>
      <c r="J22" s="42">
        <v>0.124</v>
      </c>
      <c r="K22" s="42">
        <v>0.14</v>
      </c>
      <c r="L22" s="42">
        <v>0.156</v>
      </c>
      <c r="M22" s="42">
        <v>0.171</v>
      </c>
      <c r="N22" s="42">
        <v>0.187</v>
      </c>
      <c r="O22" s="42">
        <v>0.202</v>
      </c>
      <c r="P22" s="42">
        <v>0.218</v>
      </c>
      <c r="Q22" s="42">
        <v>0.233</v>
      </c>
      <c r="R22" s="42">
        <v>0.249</v>
      </c>
      <c r="S22" s="42">
        <v>0.265</v>
      </c>
      <c r="T22" s="42">
        <v>0.28</v>
      </c>
      <c r="U22" s="42">
        <v>0.296</v>
      </c>
      <c r="V22" s="42">
        <v>0.311</v>
      </c>
      <c r="W22" s="42">
        <v>0.327</v>
      </c>
      <c r="X22" s="42">
        <v>0.342</v>
      </c>
      <c r="Y22" s="42">
        <v>0.358</v>
      </c>
      <c r="Z22" s="42">
        <v>0.373</v>
      </c>
      <c r="AA22" s="42">
        <v>0.405</v>
      </c>
    </row>
    <row r="23" spans="1:27" ht="10.5" customHeight="1">
      <c r="A23" s="36">
        <v>2.9</v>
      </c>
      <c r="B23" s="39">
        <v>0.01</v>
      </c>
      <c r="C23" s="43">
        <v>0.017</v>
      </c>
      <c r="D23" s="43">
        <v>0.033</v>
      </c>
      <c r="E23" s="43">
        <v>0.05</v>
      </c>
      <c r="F23" s="43">
        <v>0.067</v>
      </c>
      <c r="G23" s="43">
        <v>0.083</v>
      </c>
      <c r="H23" s="43">
        <v>0.1</v>
      </c>
      <c r="I23" s="43">
        <v>0.117</v>
      </c>
      <c r="J23" s="43">
        <v>0.134</v>
      </c>
      <c r="K23" s="43">
        <v>0.15</v>
      </c>
      <c r="L23" s="43">
        <v>0.167</v>
      </c>
      <c r="M23" s="43">
        <v>0.184</v>
      </c>
      <c r="N23" s="43">
        <v>0.2</v>
      </c>
      <c r="O23" s="43">
        <v>0.217</v>
      </c>
      <c r="P23" s="43">
        <v>0.234</v>
      </c>
      <c r="Q23" s="43">
        <v>0.25</v>
      </c>
      <c r="R23" s="43">
        <v>0.267</v>
      </c>
      <c r="S23" s="43">
        <v>0.284</v>
      </c>
      <c r="T23" s="43">
        <v>0.3</v>
      </c>
      <c r="U23" s="43">
        <v>0.317</v>
      </c>
      <c r="V23" s="43">
        <v>0.334</v>
      </c>
      <c r="W23" s="43">
        <v>0.351</v>
      </c>
      <c r="X23" s="43">
        <v>0.367</v>
      </c>
      <c r="Y23" s="43">
        <v>0.384</v>
      </c>
      <c r="Z23" s="43">
        <v>0.401</v>
      </c>
      <c r="AA23" s="43">
        <v>0.434</v>
      </c>
    </row>
    <row r="24" spans="1:27" ht="10.5" customHeight="1">
      <c r="A24" s="37">
        <v>3</v>
      </c>
      <c r="B24" s="41">
        <v>0.0107</v>
      </c>
      <c r="C24" s="42">
        <v>0.018</v>
      </c>
      <c r="D24" s="42">
        <v>0.036</v>
      </c>
      <c r="E24" s="42">
        <v>0.054</v>
      </c>
      <c r="F24" s="42">
        <v>0.071</v>
      </c>
      <c r="G24" s="42">
        <v>0.089</v>
      </c>
      <c r="H24" s="42">
        <v>0.107</v>
      </c>
      <c r="I24" s="42">
        <v>0.125</v>
      </c>
      <c r="J24" s="42">
        <v>0.143</v>
      </c>
      <c r="K24" s="42">
        <v>0.161</v>
      </c>
      <c r="L24" s="42">
        <v>0.179</v>
      </c>
      <c r="M24" s="42">
        <v>0.197</v>
      </c>
      <c r="N24" s="42">
        <v>0.214</v>
      </c>
      <c r="O24" s="42">
        <v>0.232</v>
      </c>
      <c r="P24" s="42">
        <v>0.25</v>
      </c>
      <c r="Q24" s="42">
        <v>0.268</v>
      </c>
      <c r="R24" s="42">
        <v>0.286</v>
      </c>
      <c r="S24" s="42">
        <v>0.304</v>
      </c>
      <c r="T24" s="42">
        <v>0.322</v>
      </c>
      <c r="U24" s="42">
        <v>0.339</v>
      </c>
      <c r="V24" s="42">
        <v>0.357</v>
      </c>
      <c r="W24" s="42">
        <v>0.375</v>
      </c>
      <c r="X24" s="42">
        <v>0.393</v>
      </c>
      <c r="Y24" s="42">
        <v>0.411</v>
      </c>
      <c r="Z24" s="42">
        <v>0.429</v>
      </c>
      <c r="AA24" s="42">
        <v>0.464</v>
      </c>
    </row>
    <row r="25" spans="1:27" ht="10.5" customHeight="1">
      <c r="A25" s="36">
        <v>3.1</v>
      </c>
      <c r="B25" s="39">
        <v>0.0114</v>
      </c>
      <c r="C25" s="43">
        <v>0.019</v>
      </c>
      <c r="D25" s="43">
        <v>0.038</v>
      </c>
      <c r="E25" s="43">
        <v>0.057</v>
      </c>
      <c r="F25" s="43">
        <v>0.076</v>
      </c>
      <c r="G25" s="43">
        <v>0.095</v>
      </c>
      <c r="H25" s="43">
        <v>0.114</v>
      </c>
      <c r="I25" s="43">
        <v>0.134</v>
      </c>
      <c r="J25" s="43">
        <v>0.153</v>
      </c>
      <c r="K25" s="43">
        <v>0.172</v>
      </c>
      <c r="L25" s="43">
        <v>0.191</v>
      </c>
      <c r="M25" s="43">
        <v>0.21</v>
      </c>
      <c r="N25" s="43">
        <v>0.229</v>
      </c>
      <c r="O25" s="43">
        <v>0.248</v>
      </c>
      <c r="P25" s="43">
        <v>0.267</v>
      </c>
      <c r="Q25" s="43">
        <v>0.286</v>
      </c>
      <c r="R25" s="43">
        <v>0.305</v>
      </c>
      <c r="S25" s="43">
        <v>0.324</v>
      </c>
      <c r="T25" s="43">
        <v>0.343</v>
      </c>
      <c r="U25" s="43">
        <v>0.362</v>
      </c>
      <c r="V25" s="43">
        <v>0.382</v>
      </c>
      <c r="W25" s="43">
        <v>0.401</v>
      </c>
      <c r="X25" s="43">
        <v>0.42</v>
      </c>
      <c r="Y25" s="43">
        <v>0.439</v>
      </c>
      <c r="Z25" s="43">
        <v>0.458</v>
      </c>
      <c r="AA25" s="43">
        <v>0.496</v>
      </c>
    </row>
    <row r="26" spans="1:27" ht="10.5" customHeight="1">
      <c r="A26" s="37">
        <v>3.2</v>
      </c>
      <c r="B26" s="41">
        <v>0.0122</v>
      </c>
      <c r="C26" s="42">
        <v>0.02</v>
      </c>
      <c r="D26" s="42">
        <v>0.041</v>
      </c>
      <c r="E26" s="44">
        <v>0.061</v>
      </c>
      <c r="F26" s="42">
        <v>0.081</v>
      </c>
      <c r="G26" s="42">
        <v>0.102</v>
      </c>
      <c r="H26" s="42">
        <v>0.122</v>
      </c>
      <c r="I26" s="42">
        <v>0.142</v>
      </c>
      <c r="J26" s="42">
        <v>0.163</v>
      </c>
      <c r="K26" s="42">
        <v>0.183</v>
      </c>
      <c r="L26" s="42">
        <v>0.203</v>
      </c>
      <c r="M26" s="42">
        <v>0.224</v>
      </c>
      <c r="N26" s="42">
        <v>0.244</v>
      </c>
      <c r="O26" s="42">
        <v>0.264</v>
      </c>
      <c r="P26" s="42">
        <v>0.285</v>
      </c>
      <c r="Q26" s="42">
        <v>0.305</v>
      </c>
      <c r="R26" s="42">
        <v>0.325</v>
      </c>
      <c r="S26" s="42">
        <v>0.346</v>
      </c>
      <c r="T26" s="42">
        <v>0.366</v>
      </c>
      <c r="U26" s="42">
        <v>0.386</v>
      </c>
      <c r="V26" s="42">
        <v>0.407</v>
      </c>
      <c r="W26" s="42">
        <v>0.427</v>
      </c>
      <c r="X26" s="42">
        <v>0.447</v>
      </c>
      <c r="Y26" s="42">
        <v>0.468</v>
      </c>
      <c r="Z26" s="42">
        <v>0.488</v>
      </c>
      <c r="AA26" s="42">
        <v>0.528</v>
      </c>
    </row>
    <row r="27" spans="1:27" ht="10.5" customHeight="1">
      <c r="A27" s="36">
        <v>3.3</v>
      </c>
      <c r="B27" s="39">
        <v>0.013</v>
      </c>
      <c r="C27" s="43">
        <v>0.022</v>
      </c>
      <c r="D27" s="43">
        <v>0.043</v>
      </c>
      <c r="E27" s="43">
        <v>0.065</v>
      </c>
      <c r="F27" s="43">
        <v>0.086</v>
      </c>
      <c r="G27" s="43">
        <v>0.108</v>
      </c>
      <c r="H27" s="43">
        <v>0.13</v>
      </c>
      <c r="I27" s="43">
        <v>0.151</v>
      </c>
      <c r="J27" s="43">
        <v>0.173</v>
      </c>
      <c r="K27" s="43">
        <v>0.195</v>
      </c>
      <c r="L27" s="43">
        <v>0.216</v>
      </c>
      <c r="M27" s="43">
        <v>0.238</v>
      </c>
      <c r="N27" s="43">
        <v>0.259</v>
      </c>
      <c r="O27" s="43">
        <v>0.281</v>
      </c>
      <c r="P27" s="43">
        <v>0.303</v>
      </c>
      <c r="Q27" s="43">
        <v>0.324</v>
      </c>
      <c r="R27" s="43">
        <v>0.346</v>
      </c>
      <c r="S27" s="43">
        <v>0.367</v>
      </c>
      <c r="T27" s="43">
        <v>0.389</v>
      </c>
      <c r="U27" s="43">
        <v>0.411</v>
      </c>
      <c r="V27" s="43">
        <v>0.432</v>
      </c>
      <c r="W27" s="43">
        <v>0.454</v>
      </c>
      <c r="X27" s="43">
        <v>0.476</v>
      </c>
      <c r="Y27" s="43">
        <v>0.497</v>
      </c>
      <c r="Z27" s="43">
        <v>0.519</v>
      </c>
      <c r="AA27" s="43">
        <v>0.562</v>
      </c>
    </row>
    <row r="28" spans="1:27" ht="10.5" customHeight="1">
      <c r="A28" s="37">
        <v>3.4</v>
      </c>
      <c r="B28" s="41">
        <v>0.0138</v>
      </c>
      <c r="C28" s="42">
        <v>0.023</v>
      </c>
      <c r="D28" s="42">
        <v>0.046</v>
      </c>
      <c r="E28" s="44">
        <v>0.069</v>
      </c>
      <c r="F28" s="42">
        <v>0.092</v>
      </c>
      <c r="G28" s="42">
        <v>0.115</v>
      </c>
      <c r="H28" s="42">
        <v>0.138</v>
      </c>
      <c r="I28" s="42">
        <v>0.161</v>
      </c>
      <c r="J28" s="42">
        <v>0.184</v>
      </c>
      <c r="K28" s="42">
        <v>0.207</v>
      </c>
      <c r="L28" s="42">
        <v>0.229</v>
      </c>
      <c r="M28" s="42">
        <v>0.252</v>
      </c>
      <c r="N28" s="42">
        <v>0.275</v>
      </c>
      <c r="O28" s="42">
        <v>0.298</v>
      </c>
      <c r="P28" s="42">
        <v>0.321</v>
      </c>
      <c r="Q28" s="42">
        <v>0.344</v>
      </c>
      <c r="R28" s="42">
        <v>0.367</v>
      </c>
      <c r="S28" s="42">
        <v>0.39</v>
      </c>
      <c r="T28" s="42">
        <v>0.413</v>
      </c>
      <c r="U28" s="42">
        <v>0.436</v>
      </c>
      <c r="V28" s="42">
        <v>0.459</v>
      </c>
      <c r="W28" s="42">
        <v>0.482</v>
      </c>
      <c r="X28" s="42">
        <v>0.505</v>
      </c>
      <c r="Y28" s="42">
        <v>0.528</v>
      </c>
      <c r="Z28" s="42">
        <v>0.551</v>
      </c>
      <c r="AA28" s="42">
        <v>0.597</v>
      </c>
    </row>
    <row r="29" spans="1:27" ht="10.5" customHeight="1">
      <c r="A29" s="36">
        <v>3.5</v>
      </c>
      <c r="B29" s="39">
        <v>0.0146</v>
      </c>
      <c r="C29" s="43">
        <v>0.024</v>
      </c>
      <c r="D29" s="43">
        <v>0.049</v>
      </c>
      <c r="E29" s="43">
        <v>0.073</v>
      </c>
      <c r="F29" s="43">
        <v>0.097</v>
      </c>
      <c r="G29" s="43">
        <v>0.122</v>
      </c>
      <c r="H29" s="43">
        <v>0.146</v>
      </c>
      <c r="I29" s="43">
        <v>0.17</v>
      </c>
      <c r="J29" s="43">
        <v>0.195</v>
      </c>
      <c r="K29" s="43">
        <v>0.219</v>
      </c>
      <c r="L29" s="43">
        <v>0.243</v>
      </c>
      <c r="M29" s="43">
        <v>0.267</v>
      </c>
      <c r="N29" s="43">
        <v>0.292</v>
      </c>
      <c r="O29" s="43">
        <v>0.316</v>
      </c>
      <c r="P29" s="43">
        <v>0.34</v>
      </c>
      <c r="Q29" s="43">
        <v>0.365</v>
      </c>
      <c r="R29" s="43">
        <v>0.389</v>
      </c>
      <c r="S29" s="43">
        <v>0.413</v>
      </c>
      <c r="T29" s="43">
        <v>0.438</v>
      </c>
      <c r="U29" s="43">
        <v>0.462</v>
      </c>
      <c r="V29" s="43">
        <v>0.486</v>
      </c>
      <c r="W29" s="43">
        <v>0.511</v>
      </c>
      <c r="X29" s="43">
        <v>0.535</v>
      </c>
      <c r="Y29" s="43">
        <v>0.559</v>
      </c>
      <c r="Z29" s="43">
        <v>0.584</v>
      </c>
      <c r="AA29" s="43">
        <v>0.632</v>
      </c>
    </row>
    <row r="30" spans="1:27" ht="10.5" customHeight="1">
      <c r="A30" s="37">
        <v>3.6</v>
      </c>
      <c r="B30" s="41">
        <v>0.0154</v>
      </c>
      <c r="C30" s="42">
        <v>0.026</v>
      </c>
      <c r="D30" s="42">
        <v>0.051</v>
      </c>
      <c r="E30" s="44">
        <v>0.077</v>
      </c>
      <c r="F30" s="42">
        <v>0.103</v>
      </c>
      <c r="G30" s="42">
        <v>0.129</v>
      </c>
      <c r="H30" s="42">
        <v>0.154</v>
      </c>
      <c r="I30" s="42">
        <v>0.18</v>
      </c>
      <c r="J30" s="42">
        <v>0.206</v>
      </c>
      <c r="K30" s="42">
        <v>0.232</v>
      </c>
      <c r="L30" s="42">
        <v>0.257</v>
      </c>
      <c r="M30" s="42">
        <v>0.283</v>
      </c>
      <c r="N30" s="42">
        <v>0.309</v>
      </c>
      <c r="O30" s="42">
        <v>0.334</v>
      </c>
      <c r="P30" s="42">
        <v>0.36</v>
      </c>
      <c r="Q30" s="42">
        <v>0.386</v>
      </c>
      <c r="R30" s="42">
        <v>0.412</v>
      </c>
      <c r="S30" s="42">
        <v>0.734</v>
      </c>
      <c r="T30" s="42">
        <v>0.463</v>
      </c>
      <c r="U30" s="42">
        <v>0.489</v>
      </c>
      <c r="V30" s="42">
        <v>0.515</v>
      </c>
      <c r="W30" s="42">
        <v>0.54</v>
      </c>
      <c r="X30" s="42">
        <v>0.566</v>
      </c>
      <c r="Y30" s="42">
        <v>0.592</v>
      </c>
      <c r="Z30" s="42">
        <v>0.617</v>
      </c>
      <c r="AA30" s="42">
        <v>0.669</v>
      </c>
    </row>
    <row r="31" spans="1:27" ht="10.5" customHeight="1">
      <c r="A31" s="36">
        <v>3.7</v>
      </c>
      <c r="B31" s="39">
        <v>0.0163</v>
      </c>
      <c r="C31" s="43">
        <v>0.027</v>
      </c>
      <c r="D31" s="43">
        <v>0.054</v>
      </c>
      <c r="E31" s="43">
        <v>0.082</v>
      </c>
      <c r="F31" s="43">
        <v>0.109</v>
      </c>
      <c r="G31" s="43">
        <v>0.136</v>
      </c>
      <c r="H31" s="43">
        <v>0.163</v>
      </c>
      <c r="I31" s="43">
        <v>0.19</v>
      </c>
      <c r="J31" s="43">
        <v>0.217</v>
      </c>
      <c r="K31" s="43">
        <v>0.245</v>
      </c>
      <c r="L31" s="43">
        <v>0.272</v>
      </c>
      <c r="M31" s="43">
        <v>0.299</v>
      </c>
      <c r="N31" s="43">
        <v>0.326</v>
      </c>
      <c r="O31" s="43">
        <v>0.353</v>
      </c>
      <c r="P31" s="43">
        <v>0.38</v>
      </c>
      <c r="Q31" s="43">
        <v>0.408</v>
      </c>
      <c r="R31" s="43">
        <v>0.435</v>
      </c>
      <c r="S31" s="43">
        <v>0.462</v>
      </c>
      <c r="T31" s="43">
        <v>0.489</v>
      </c>
      <c r="U31" s="43">
        <v>0.516</v>
      </c>
      <c r="V31" s="43">
        <v>0.543</v>
      </c>
      <c r="W31" s="43">
        <v>0.571</v>
      </c>
      <c r="X31" s="43">
        <v>0.598</v>
      </c>
      <c r="Y31" s="43">
        <v>0.625</v>
      </c>
      <c r="Z31" s="43">
        <v>0.652</v>
      </c>
      <c r="AA31" s="43">
        <v>0.707</v>
      </c>
    </row>
    <row r="32" spans="1:27" ht="10.5" customHeight="1">
      <c r="A32" s="37">
        <v>3.8</v>
      </c>
      <c r="B32" s="41">
        <v>0.0172</v>
      </c>
      <c r="C32" s="42">
        <v>0.029</v>
      </c>
      <c r="D32" s="42">
        <v>0.057</v>
      </c>
      <c r="E32" s="44">
        <v>0.086</v>
      </c>
      <c r="F32" s="42">
        <v>0.115</v>
      </c>
      <c r="G32" s="42">
        <v>0.143</v>
      </c>
      <c r="H32" s="42">
        <v>0.172</v>
      </c>
      <c r="I32" s="42">
        <v>0.201</v>
      </c>
      <c r="J32" s="42">
        <v>0.229</v>
      </c>
      <c r="K32" s="42">
        <v>0.258</v>
      </c>
      <c r="L32" s="42">
        <v>0.287</v>
      </c>
      <c r="M32" s="42">
        <v>0.315</v>
      </c>
      <c r="N32" s="42">
        <v>0.344</v>
      </c>
      <c r="O32" s="42">
        <v>0.373</v>
      </c>
      <c r="P32" s="42">
        <v>0.401</v>
      </c>
      <c r="Q32" s="42">
        <v>0.43</v>
      </c>
      <c r="R32" s="42">
        <v>0.459</v>
      </c>
      <c r="S32" s="42">
        <v>0.487</v>
      </c>
      <c r="T32" s="42">
        <v>0.516</v>
      </c>
      <c r="U32" s="42">
        <v>0.545</v>
      </c>
      <c r="V32" s="42">
        <v>0.573</v>
      </c>
      <c r="W32" s="42">
        <v>0.602</v>
      </c>
      <c r="X32" s="42">
        <v>0.631</v>
      </c>
      <c r="Y32" s="42">
        <v>0.659</v>
      </c>
      <c r="Z32" s="42">
        <v>0.688</v>
      </c>
      <c r="AA32" s="42">
        <v>0.745</v>
      </c>
    </row>
    <row r="33" spans="1:27" ht="10.5" customHeight="1">
      <c r="A33" s="36">
        <v>3.9</v>
      </c>
      <c r="B33" s="39">
        <v>0.0181</v>
      </c>
      <c r="C33" s="43">
        <v>0.03</v>
      </c>
      <c r="D33" s="43">
        <v>0.06</v>
      </c>
      <c r="E33" s="43">
        <v>0.091</v>
      </c>
      <c r="F33" s="43">
        <v>0.121</v>
      </c>
      <c r="G33" s="43">
        <v>0.151</v>
      </c>
      <c r="H33" s="43">
        <v>0.181</v>
      </c>
      <c r="I33" s="43">
        <v>0.211</v>
      </c>
      <c r="J33" s="43">
        <v>0.242</v>
      </c>
      <c r="K33" s="43">
        <v>0.272</v>
      </c>
      <c r="L33" s="43">
        <v>0.302</v>
      </c>
      <c r="M33" s="43">
        <v>0.332</v>
      </c>
      <c r="N33" s="43">
        <v>0.362</v>
      </c>
      <c r="O33" s="43">
        <v>0.392</v>
      </c>
      <c r="P33" s="43">
        <v>0.423</v>
      </c>
      <c r="Q33" s="43">
        <v>0.453</v>
      </c>
      <c r="R33" s="43">
        <v>0.483</v>
      </c>
      <c r="S33" s="43">
        <v>0.513</v>
      </c>
      <c r="T33" s="43">
        <v>0.543</v>
      </c>
      <c r="U33" s="43">
        <v>0.574</v>
      </c>
      <c r="V33" s="43">
        <v>0.604</v>
      </c>
      <c r="W33" s="43">
        <v>0.634</v>
      </c>
      <c r="X33" s="43">
        <v>0.664</v>
      </c>
      <c r="Y33" s="43">
        <v>0.694</v>
      </c>
      <c r="Z33" s="43">
        <v>0.725</v>
      </c>
      <c r="AA33" s="43">
        <v>0.785</v>
      </c>
    </row>
    <row r="34" spans="1:27" ht="10.5" customHeight="1">
      <c r="A34" s="37">
        <v>4</v>
      </c>
      <c r="B34" s="41">
        <v>0.0191</v>
      </c>
      <c r="C34" s="42">
        <v>0.032</v>
      </c>
      <c r="D34" s="42">
        <v>0.064</v>
      </c>
      <c r="E34" s="44">
        <v>0.095</v>
      </c>
      <c r="F34" s="42">
        <v>0.127</v>
      </c>
      <c r="G34" s="42">
        <v>0.159</v>
      </c>
      <c r="H34" s="42">
        <v>0.191</v>
      </c>
      <c r="I34" s="42">
        <v>0.222</v>
      </c>
      <c r="J34" s="42">
        <v>0.254</v>
      </c>
      <c r="K34" s="42">
        <v>0.286</v>
      </c>
      <c r="L34" s="42">
        <v>0.318</v>
      </c>
      <c r="M34" s="42">
        <v>0.349</v>
      </c>
      <c r="N34" s="42">
        <v>0.381</v>
      </c>
      <c r="O34" s="42">
        <v>0.413</v>
      </c>
      <c r="P34" s="42">
        <v>0.445</v>
      </c>
      <c r="Q34" s="42">
        <v>0.476</v>
      </c>
      <c r="R34" s="42">
        <v>0.508</v>
      </c>
      <c r="S34" s="42">
        <v>0.54</v>
      </c>
      <c r="T34" s="42">
        <v>0.572</v>
      </c>
      <c r="U34" s="42">
        <v>0.603</v>
      </c>
      <c r="V34" s="42">
        <v>0.635</v>
      </c>
      <c r="W34" s="42">
        <v>0.667</v>
      </c>
      <c r="X34" s="42">
        <v>0.699</v>
      </c>
      <c r="Y34" s="42">
        <v>0.73</v>
      </c>
      <c r="Z34" s="42">
        <v>0.762</v>
      </c>
      <c r="AA34" s="42">
        <v>0.826</v>
      </c>
    </row>
    <row r="35" spans="1:27" ht="10.5" customHeight="1">
      <c r="A35" s="36">
        <v>4.1</v>
      </c>
      <c r="B35" s="39">
        <v>0.02</v>
      </c>
      <c r="C35" s="43">
        <v>0.033</v>
      </c>
      <c r="D35" s="43">
        <v>0.067</v>
      </c>
      <c r="E35" s="43">
        <v>0.1</v>
      </c>
      <c r="F35" s="43">
        <v>0.133</v>
      </c>
      <c r="G35" s="43">
        <v>0.167</v>
      </c>
      <c r="H35" s="43">
        <v>0.2</v>
      </c>
      <c r="I35" s="43">
        <v>0.234</v>
      </c>
      <c r="J35" s="43">
        <v>0.267</v>
      </c>
      <c r="K35" s="43">
        <v>0.3</v>
      </c>
      <c r="L35" s="43">
        <v>0.334</v>
      </c>
      <c r="M35" s="43">
        <v>0.367</v>
      </c>
      <c r="N35" s="43">
        <v>0.4</v>
      </c>
      <c r="O35" s="43">
        <v>0.434</v>
      </c>
      <c r="P35" s="43">
        <v>0.467</v>
      </c>
      <c r="Q35" s="43">
        <v>0.501</v>
      </c>
      <c r="R35" s="43">
        <v>0.534</v>
      </c>
      <c r="S35" s="43">
        <v>0.567</v>
      </c>
      <c r="T35" s="43">
        <v>0.601</v>
      </c>
      <c r="U35" s="43">
        <v>0.634</v>
      </c>
      <c r="V35" s="43">
        <v>0.667</v>
      </c>
      <c r="W35" s="43">
        <v>0.701</v>
      </c>
      <c r="X35" s="43">
        <v>0.734</v>
      </c>
      <c r="Y35" s="43">
        <v>0.767</v>
      </c>
      <c r="Z35" s="43">
        <v>0.801</v>
      </c>
      <c r="AA35" s="43">
        <v>0.868</v>
      </c>
    </row>
    <row r="36" spans="1:27" ht="10.5" customHeight="1">
      <c r="A36" s="37">
        <v>4.2</v>
      </c>
      <c r="B36" s="41">
        <v>0.021</v>
      </c>
      <c r="C36" s="42">
        <v>0.035</v>
      </c>
      <c r="D36" s="42">
        <v>0.07</v>
      </c>
      <c r="E36" s="44">
        <v>0.105</v>
      </c>
      <c r="F36" s="42">
        <v>0.14</v>
      </c>
      <c r="G36" s="42">
        <v>0.175</v>
      </c>
      <c r="H36" s="42">
        <v>0.21</v>
      </c>
      <c r="I36" s="42">
        <v>0.245</v>
      </c>
      <c r="J36" s="42">
        <v>0.28</v>
      </c>
      <c r="K36" s="42">
        <v>0.315</v>
      </c>
      <c r="L36" s="42">
        <v>0.35</v>
      </c>
      <c r="M36" s="42">
        <v>0.385</v>
      </c>
      <c r="N36" s="42">
        <v>0.42</v>
      </c>
      <c r="O36" s="42">
        <v>0.455</v>
      </c>
      <c r="P36" s="42">
        <v>0.49</v>
      </c>
      <c r="Q36" s="42">
        <v>0.525</v>
      </c>
      <c r="R36" s="42">
        <v>0.56</v>
      </c>
      <c r="S36" s="42">
        <v>0.595</v>
      </c>
      <c r="T36" s="42">
        <v>0.63</v>
      </c>
      <c r="U36" s="42">
        <v>0.665</v>
      </c>
      <c r="V36" s="42">
        <v>0.7</v>
      </c>
      <c r="W36" s="42">
        <v>0.735</v>
      </c>
      <c r="X36" s="42">
        <v>0.77</v>
      </c>
      <c r="Y36" s="42">
        <v>0.805</v>
      </c>
      <c r="Z36" s="42">
        <v>0.84</v>
      </c>
      <c r="AA36" s="42">
        <v>0.91</v>
      </c>
    </row>
    <row r="37" spans="1:27" ht="10.5" customHeight="1">
      <c r="A37" s="36">
        <v>4.3</v>
      </c>
      <c r="B37" s="39">
        <v>0.022</v>
      </c>
      <c r="C37" s="43">
        <v>0.037</v>
      </c>
      <c r="D37" s="43">
        <v>0.073</v>
      </c>
      <c r="E37" s="43">
        <v>0.11</v>
      </c>
      <c r="F37" s="43">
        <v>0.147</v>
      </c>
      <c r="G37" s="43">
        <v>0.184</v>
      </c>
      <c r="H37" s="43">
        <v>0.22</v>
      </c>
      <c r="I37" s="43">
        <v>0.257</v>
      </c>
      <c r="J37" s="43">
        <v>0.294</v>
      </c>
      <c r="K37" s="43">
        <v>0.33</v>
      </c>
      <c r="L37" s="43">
        <v>0.367</v>
      </c>
      <c r="M37" s="43">
        <v>0.404</v>
      </c>
      <c r="N37" s="43">
        <v>0.44</v>
      </c>
      <c r="O37" s="43">
        <v>0.477</v>
      </c>
      <c r="P37" s="43">
        <v>0.514</v>
      </c>
      <c r="Q37" s="43">
        <v>0.551</v>
      </c>
      <c r="R37" s="43">
        <v>0.587</v>
      </c>
      <c r="S37" s="43">
        <v>0.624</v>
      </c>
      <c r="T37" s="43">
        <v>0.661</v>
      </c>
      <c r="U37" s="43">
        <v>0.697</v>
      </c>
      <c r="V37" s="43">
        <v>0.734</v>
      </c>
      <c r="W37" s="43">
        <v>0.771</v>
      </c>
      <c r="X37" s="43">
        <v>0.807</v>
      </c>
      <c r="Y37" s="43">
        <v>0.844</v>
      </c>
      <c r="Z37" s="43">
        <v>0.881</v>
      </c>
      <c r="AA37" s="43">
        <v>0.954</v>
      </c>
    </row>
    <row r="38" spans="1:27" ht="10.5" customHeight="1">
      <c r="A38" s="37">
        <v>4.4</v>
      </c>
      <c r="B38" s="41">
        <v>0.0231</v>
      </c>
      <c r="C38" s="42">
        <v>0.038</v>
      </c>
      <c r="D38" s="42">
        <v>0.077</v>
      </c>
      <c r="E38" s="44">
        <v>0.115</v>
      </c>
      <c r="F38" s="42">
        <v>0.154</v>
      </c>
      <c r="G38" s="42">
        <v>0.192</v>
      </c>
      <c r="H38" s="42">
        <v>0.231</v>
      </c>
      <c r="I38" s="42">
        <v>0.269</v>
      </c>
      <c r="J38" s="42">
        <v>0.307</v>
      </c>
      <c r="K38" s="42">
        <v>0.346</v>
      </c>
      <c r="L38" s="42">
        <v>0.384</v>
      </c>
      <c r="M38" s="42">
        <v>0.423</v>
      </c>
      <c r="N38" s="42">
        <v>0.461</v>
      </c>
      <c r="O38" s="42">
        <v>0.5</v>
      </c>
      <c r="P38" s="42">
        <v>0.538</v>
      </c>
      <c r="Q38" s="42">
        <v>0.576</v>
      </c>
      <c r="R38" s="42">
        <v>0.615</v>
      </c>
      <c r="S38" s="42">
        <v>0.653</v>
      </c>
      <c r="T38" s="42">
        <v>0.692</v>
      </c>
      <c r="U38" s="42">
        <v>0.73</v>
      </c>
      <c r="V38" s="42">
        <v>0.769</v>
      </c>
      <c r="W38" s="42">
        <v>0.807</v>
      </c>
      <c r="X38" s="42">
        <v>0.845</v>
      </c>
      <c r="Y38" s="42">
        <v>0.884</v>
      </c>
      <c r="Z38" s="42">
        <v>0.922</v>
      </c>
      <c r="AA38" s="42">
        <v>0.999</v>
      </c>
    </row>
    <row r="39" spans="1:27" ht="10.5" customHeight="1">
      <c r="A39" s="36">
        <v>4.5</v>
      </c>
      <c r="B39" s="39">
        <v>0.0241</v>
      </c>
      <c r="C39" s="43">
        <v>0.04</v>
      </c>
      <c r="D39" s="43">
        <v>0.08</v>
      </c>
      <c r="E39" s="43">
        <v>0.121</v>
      </c>
      <c r="F39" s="43">
        <v>0.161</v>
      </c>
      <c r="G39" s="43">
        <v>0.201</v>
      </c>
      <c r="H39" s="43">
        <v>0.241</v>
      </c>
      <c r="I39" s="43">
        <v>0.281</v>
      </c>
      <c r="J39" s="43">
        <v>0.322</v>
      </c>
      <c r="K39" s="43">
        <v>0.362</v>
      </c>
      <c r="L39" s="43">
        <v>0.402</v>
      </c>
      <c r="M39" s="43">
        <v>0.442</v>
      </c>
      <c r="N39" s="43">
        <v>0.482</v>
      </c>
      <c r="O39" s="43">
        <v>0.523</v>
      </c>
      <c r="P39" s="43">
        <v>0.563</v>
      </c>
      <c r="Q39" s="43">
        <v>0.603</v>
      </c>
      <c r="R39" s="43">
        <v>0.643</v>
      </c>
      <c r="S39" s="43">
        <v>0.683</v>
      </c>
      <c r="T39" s="43">
        <v>0.724</v>
      </c>
      <c r="U39" s="43">
        <v>0.764</v>
      </c>
      <c r="V39" s="43">
        <v>0.804</v>
      </c>
      <c r="W39" s="43">
        <v>0.844</v>
      </c>
      <c r="X39" s="43">
        <v>0.884</v>
      </c>
      <c r="Y39" s="43">
        <v>0.925</v>
      </c>
      <c r="Z39" s="43">
        <v>0.965</v>
      </c>
      <c r="AA39" s="43">
        <v>1.045</v>
      </c>
    </row>
    <row r="40" spans="1:27" ht="10.5" customHeight="1">
      <c r="A40" s="37">
        <v>4.6</v>
      </c>
      <c r="B40" s="41">
        <v>0.0252</v>
      </c>
      <c r="C40" s="42">
        <v>0.042</v>
      </c>
      <c r="D40" s="42">
        <v>0.084</v>
      </c>
      <c r="E40" s="44">
        <v>0.126</v>
      </c>
      <c r="F40" s="42">
        <v>0.168</v>
      </c>
      <c r="G40" s="42">
        <v>0.21</v>
      </c>
      <c r="H40" s="42">
        <v>0.252</v>
      </c>
      <c r="I40" s="42">
        <v>0.294</v>
      </c>
      <c r="J40" s="42">
        <v>0.336</v>
      </c>
      <c r="K40" s="42">
        <v>0.378</v>
      </c>
      <c r="L40" s="42">
        <v>0.42</v>
      </c>
      <c r="M40" s="42">
        <v>0.462</v>
      </c>
      <c r="N40" s="42">
        <v>0.504</v>
      </c>
      <c r="O40" s="42">
        <v>0.546</v>
      </c>
      <c r="P40" s="42">
        <v>0.588</v>
      </c>
      <c r="Q40" s="42">
        <v>0.63</v>
      </c>
      <c r="R40" s="42">
        <v>0.672</v>
      </c>
      <c r="S40" s="42">
        <v>0.714</v>
      </c>
      <c r="T40" s="42">
        <v>0.756</v>
      </c>
      <c r="U40" s="42">
        <v>0.798</v>
      </c>
      <c r="V40" s="42">
        <v>0.84</v>
      </c>
      <c r="W40" s="42">
        <v>0.882</v>
      </c>
      <c r="X40" s="42">
        <v>0.924</v>
      </c>
      <c r="Y40" s="42">
        <v>0.966</v>
      </c>
      <c r="Z40" s="42">
        <v>1.008</v>
      </c>
      <c r="AA40" s="42">
        <v>1.092</v>
      </c>
    </row>
    <row r="41" spans="1:27" ht="10.5" customHeight="1">
      <c r="A41" s="36">
        <v>4.7</v>
      </c>
      <c r="B41" s="39">
        <v>0.0263</v>
      </c>
      <c r="C41" s="43">
        <v>0.044</v>
      </c>
      <c r="D41" s="43">
        <v>0.088</v>
      </c>
      <c r="E41" s="43">
        <v>0.132</v>
      </c>
      <c r="F41" s="43">
        <v>0.175</v>
      </c>
      <c r="G41" s="43">
        <v>0.219</v>
      </c>
      <c r="H41" s="43">
        <v>0.263</v>
      </c>
      <c r="I41" s="43">
        <v>0.307</v>
      </c>
      <c r="J41" s="43">
        <v>0.351</v>
      </c>
      <c r="K41" s="43">
        <v>0.395</v>
      </c>
      <c r="L41" s="43">
        <v>0.438</v>
      </c>
      <c r="M41" s="43">
        <v>0.482</v>
      </c>
      <c r="N41" s="43">
        <v>0.526</v>
      </c>
      <c r="O41" s="43">
        <v>0.57</v>
      </c>
      <c r="P41" s="43">
        <v>0.614</v>
      </c>
      <c r="Q41" s="43">
        <v>0.658</v>
      </c>
      <c r="R41" s="43">
        <v>0.702</v>
      </c>
      <c r="S41" s="43">
        <v>0.745</v>
      </c>
      <c r="T41" s="43">
        <v>0.789</v>
      </c>
      <c r="U41" s="43">
        <v>0.833</v>
      </c>
      <c r="V41" s="43">
        <v>0.877</v>
      </c>
      <c r="W41" s="43">
        <v>0.921</v>
      </c>
      <c r="X41" s="43">
        <v>0.965</v>
      </c>
      <c r="Y41" s="43">
        <v>1.009</v>
      </c>
      <c r="Z41" s="43">
        <v>1.052</v>
      </c>
      <c r="AA41" s="43">
        <v>1.14</v>
      </c>
    </row>
    <row r="42" spans="1:27" ht="10.5" customHeight="1">
      <c r="A42" s="37">
        <v>4.8</v>
      </c>
      <c r="B42" s="41">
        <v>0.0274</v>
      </c>
      <c r="C42" s="42">
        <v>0.046</v>
      </c>
      <c r="D42" s="42">
        <v>0.091</v>
      </c>
      <c r="E42" s="44">
        <v>0.137</v>
      </c>
      <c r="F42" s="42">
        <v>0.183</v>
      </c>
      <c r="G42" s="42">
        <v>0.229</v>
      </c>
      <c r="H42" s="42">
        <v>0.274</v>
      </c>
      <c r="I42" s="42">
        <v>0.32</v>
      </c>
      <c r="J42" s="42">
        <v>0.366</v>
      </c>
      <c r="K42" s="42">
        <v>0.412</v>
      </c>
      <c r="L42" s="42">
        <v>0.457</v>
      </c>
      <c r="M42" s="42">
        <v>0.503</v>
      </c>
      <c r="N42" s="42">
        <v>0.549</v>
      </c>
      <c r="O42" s="42">
        <v>0.595</v>
      </c>
      <c r="P42" s="42">
        <v>0.64</v>
      </c>
      <c r="Q42" s="42">
        <v>0.686</v>
      </c>
      <c r="R42" s="42">
        <v>0.732</v>
      </c>
      <c r="S42" s="42">
        <v>0.777</v>
      </c>
      <c r="T42" s="42">
        <v>0.823</v>
      </c>
      <c r="U42" s="42">
        <v>0.869</v>
      </c>
      <c r="V42" s="42">
        <v>0.915</v>
      </c>
      <c r="W42" s="42">
        <v>0.96</v>
      </c>
      <c r="X42" s="42">
        <v>1.006</v>
      </c>
      <c r="Y42" s="42">
        <v>1.052</v>
      </c>
      <c r="Z42" s="42">
        <v>1.098</v>
      </c>
      <c r="AA42" s="42">
        <v>1.189</v>
      </c>
    </row>
    <row r="43" spans="1:27" ht="10.5" customHeight="1">
      <c r="A43" s="36">
        <v>4.9</v>
      </c>
      <c r="B43" s="39">
        <v>0.0286</v>
      </c>
      <c r="C43" s="43">
        <v>0.048</v>
      </c>
      <c r="D43" s="43">
        <v>0.095</v>
      </c>
      <c r="E43" s="43">
        <v>0.143</v>
      </c>
      <c r="F43" s="43">
        <v>0.191</v>
      </c>
      <c r="G43" s="43">
        <v>0.238</v>
      </c>
      <c r="H43" s="43">
        <v>0.286</v>
      </c>
      <c r="I43" s="43">
        <v>0.334</v>
      </c>
      <c r="J43" s="43">
        <v>0.381</v>
      </c>
      <c r="K43" s="43">
        <v>0.429</v>
      </c>
      <c r="L43" s="43">
        <v>0.477</v>
      </c>
      <c r="M43" s="43">
        <v>0.524</v>
      </c>
      <c r="N43" s="43">
        <v>0.572</v>
      </c>
      <c r="O43" s="43">
        <v>0.62</v>
      </c>
      <c r="P43" s="43">
        <v>0.667</v>
      </c>
      <c r="Q43" s="43">
        <v>0.715</v>
      </c>
      <c r="R43" s="43">
        <v>0.763</v>
      </c>
      <c r="S43" s="43">
        <v>0.81</v>
      </c>
      <c r="T43" s="43">
        <v>0.858</v>
      </c>
      <c r="U43" s="43">
        <v>0.906</v>
      </c>
      <c r="V43" s="43">
        <v>0.953</v>
      </c>
      <c r="W43" s="43">
        <v>1.001</v>
      </c>
      <c r="X43" s="43">
        <v>1.049</v>
      </c>
      <c r="Y43" s="43">
        <v>1.096</v>
      </c>
      <c r="Z43" s="43">
        <v>1.144</v>
      </c>
      <c r="AA43" s="43">
        <v>1.239</v>
      </c>
    </row>
    <row r="44" spans="1:27" ht="10.5" customHeight="1">
      <c r="A44" s="40">
        <v>5</v>
      </c>
      <c r="B44" s="39">
        <v>0.0298</v>
      </c>
      <c r="C44" s="45">
        <v>0.05</v>
      </c>
      <c r="D44" s="45">
        <v>0.099</v>
      </c>
      <c r="E44" s="43">
        <v>0.149</v>
      </c>
      <c r="F44" s="45">
        <v>0.199</v>
      </c>
      <c r="G44" s="45">
        <v>0.248</v>
      </c>
      <c r="H44" s="45">
        <v>0.298</v>
      </c>
      <c r="I44" s="45">
        <v>0.347</v>
      </c>
      <c r="J44" s="45">
        <v>0.397</v>
      </c>
      <c r="K44" s="45">
        <v>0.447</v>
      </c>
      <c r="L44" s="45">
        <v>0.496</v>
      </c>
      <c r="M44" s="45">
        <v>0.546</v>
      </c>
      <c r="N44" s="45">
        <v>0.596</v>
      </c>
      <c r="O44" s="45">
        <v>0.645</v>
      </c>
      <c r="P44" s="45">
        <v>0.695</v>
      </c>
      <c r="Q44" s="45">
        <v>0.744</v>
      </c>
      <c r="R44" s="45">
        <v>0.794</v>
      </c>
      <c r="S44" s="45">
        <v>0.844</v>
      </c>
      <c r="T44" s="45">
        <v>0.893</v>
      </c>
      <c r="U44" s="45">
        <v>0.943</v>
      </c>
      <c r="V44" s="45">
        <v>0.993</v>
      </c>
      <c r="W44" s="45">
        <v>1.042</v>
      </c>
      <c r="X44" s="45">
        <v>1.092</v>
      </c>
      <c r="Y44" s="45">
        <v>1.141</v>
      </c>
      <c r="Z44" s="45">
        <v>1.191</v>
      </c>
      <c r="AA44" s="45">
        <v>1.29</v>
      </c>
    </row>
    <row r="46" spans="1:27" ht="12.75">
      <c r="A46" s="290" t="s">
        <v>47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</row>
  </sheetData>
  <sheetProtection/>
  <mergeCells count="3">
    <mergeCell ref="A2:O2"/>
    <mergeCell ref="Q2:AA2"/>
    <mergeCell ref="A46:AA46"/>
  </mergeCell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3" width="35.75390625" style="0" customWidth="1"/>
  </cols>
  <sheetData>
    <row r="3" spans="1:4" ht="15" customHeight="1">
      <c r="A3" s="46" t="s">
        <v>50</v>
      </c>
      <c r="B3" s="49"/>
      <c r="C3" s="48" t="s">
        <v>62</v>
      </c>
      <c r="D3" s="53" t="s">
        <v>51</v>
      </c>
    </row>
    <row r="4" spans="1:4" ht="24.75" customHeight="1">
      <c r="A4" s="47"/>
      <c r="B4" s="50"/>
      <c r="C4" s="48" t="s">
        <v>52</v>
      </c>
      <c r="D4" s="54">
        <v>0.5</v>
      </c>
    </row>
    <row r="5" spans="1:4" ht="24.75" customHeight="1">
      <c r="A5" s="47"/>
      <c r="B5" s="50"/>
      <c r="C5" s="48" t="s">
        <v>53</v>
      </c>
      <c r="D5" s="54">
        <v>0.4</v>
      </c>
    </row>
    <row r="6" spans="1:4" ht="24.75" customHeight="1">
      <c r="A6" s="47"/>
      <c r="B6" s="50"/>
      <c r="C6" s="48" t="s">
        <v>54</v>
      </c>
      <c r="D6" s="54">
        <v>0.3</v>
      </c>
    </row>
    <row r="7" spans="1:4" ht="24.75" customHeight="1">
      <c r="A7" s="47"/>
      <c r="B7" s="50"/>
      <c r="C7" s="48" t="s">
        <v>60</v>
      </c>
      <c r="D7" s="54">
        <v>1.5</v>
      </c>
    </row>
    <row r="8" spans="1:4" ht="24.75" customHeight="1">
      <c r="A8" s="47"/>
      <c r="B8" s="50"/>
      <c r="C8" s="48" t="s">
        <v>61</v>
      </c>
      <c r="D8" s="54">
        <v>0.7</v>
      </c>
    </row>
    <row r="9" spans="1:4" ht="24.75" customHeight="1">
      <c r="A9" s="47"/>
      <c r="B9" s="50"/>
      <c r="C9" s="48" t="s">
        <v>55</v>
      </c>
      <c r="D9" s="54">
        <v>0</v>
      </c>
    </row>
    <row r="10" spans="1:4" ht="24.75" customHeight="1">
      <c r="A10" s="47"/>
      <c r="B10" s="50"/>
      <c r="C10" s="48" t="s">
        <v>59</v>
      </c>
      <c r="D10" s="54">
        <v>1.3</v>
      </c>
    </row>
    <row r="11" spans="1:4" ht="24.75" customHeight="1">
      <c r="A11" s="58"/>
      <c r="B11" s="50"/>
      <c r="C11" s="48" t="s">
        <v>55</v>
      </c>
      <c r="D11" s="54">
        <v>0</v>
      </c>
    </row>
    <row r="12" spans="1:4" ht="24.75" customHeight="1">
      <c r="A12" s="47"/>
      <c r="B12" s="50"/>
      <c r="C12" s="48" t="s">
        <v>56</v>
      </c>
      <c r="D12" s="54">
        <v>1.3</v>
      </c>
    </row>
    <row r="13" spans="1:4" ht="24.75" customHeight="1">
      <c r="A13" s="47"/>
      <c r="B13" s="50"/>
      <c r="C13" s="48" t="s">
        <v>57</v>
      </c>
      <c r="D13" s="54">
        <v>0</v>
      </c>
    </row>
    <row r="14" spans="1:4" ht="24.75" customHeight="1">
      <c r="A14" s="47"/>
      <c r="B14" s="50"/>
      <c r="C14" s="48" t="s">
        <v>58</v>
      </c>
      <c r="D14" s="54">
        <v>0.5</v>
      </c>
    </row>
    <row r="15" spans="1:4" ht="12.75">
      <c r="A15" s="51"/>
      <c r="B15" s="30"/>
      <c r="C15" s="52"/>
      <c r="D15" s="51"/>
    </row>
    <row r="16" spans="1:4" ht="15" customHeight="1">
      <c r="A16" s="283" t="s">
        <v>48</v>
      </c>
      <c r="B16" s="283"/>
      <c r="C16" s="283"/>
      <c r="D16" s="283"/>
    </row>
    <row r="17" spans="1:4" ht="15" customHeight="1">
      <c r="A17" s="283" t="s">
        <v>49</v>
      </c>
      <c r="B17" s="283"/>
      <c r="C17" s="283"/>
      <c r="D17" s="283"/>
    </row>
  </sheetData>
  <sheetProtection/>
  <mergeCells count="2">
    <mergeCell ref="A16:D16"/>
    <mergeCell ref="A17:D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26" sqref="C26"/>
    </sheetView>
  </sheetViews>
  <sheetFormatPr defaultColWidth="9.00390625" defaultRowHeight="12.75"/>
  <cols>
    <col min="2" max="2" width="11.625" style="0" customWidth="1"/>
    <col min="8" max="9" width="15.75390625" style="0" customWidth="1"/>
    <col min="10" max="10" width="20.75390625" style="0" customWidth="1"/>
  </cols>
  <sheetData>
    <row r="1" spans="1:10" ht="22.5">
      <c r="A1" s="231" t="s">
        <v>4</v>
      </c>
      <c r="B1" s="231" t="s">
        <v>5</v>
      </c>
      <c r="C1" s="231" t="s">
        <v>6</v>
      </c>
      <c r="D1" s="231" t="s">
        <v>7</v>
      </c>
      <c r="E1" s="111"/>
      <c r="F1" s="118" t="s">
        <v>106</v>
      </c>
      <c r="G1" s="119" t="s">
        <v>13</v>
      </c>
      <c r="H1" s="119" t="s">
        <v>14</v>
      </c>
      <c r="I1" s="119" t="s">
        <v>15</v>
      </c>
      <c r="J1" s="119" t="s">
        <v>107</v>
      </c>
    </row>
    <row r="2" spans="1:10" ht="12.75">
      <c r="A2" s="231"/>
      <c r="B2" s="231"/>
      <c r="C2" s="231"/>
      <c r="D2" s="231"/>
      <c r="E2" s="111"/>
      <c r="F2" s="120">
        <v>1</v>
      </c>
      <c r="G2" s="117" t="s">
        <v>108</v>
      </c>
      <c r="H2" s="117" t="s">
        <v>109</v>
      </c>
      <c r="I2" s="117" t="s">
        <v>109</v>
      </c>
      <c r="J2" s="117" t="s">
        <v>109</v>
      </c>
    </row>
    <row r="3" spans="1:10" ht="12.75">
      <c r="A3" s="130">
        <v>15</v>
      </c>
      <c r="B3" s="130">
        <v>21.3</v>
      </c>
      <c r="C3" s="130">
        <v>2.8</v>
      </c>
      <c r="D3" s="130">
        <v>15.7</v>
      </c>
      <c r="E3" s="111"/>
      <c r="F3" s="120">
        <v>2</v>
      </c>
      <c r="G3" s="117" t="s">
        <v>108</v>
      </c>
      <c r="H3" s="117" t="s">
        <v>110</v>
      </c>
      <c r="I3" s="117" t="s">
        <v>110</v>
      </c>
      <c r="J3" s="117" t="s">
        <v>110</v>
      </c>
    </row>
    <row r="4" spans="1:10" ht="12.75">
      <c r="A4" s="130">
        <v>20</v>
      </c>
      <c r="B4" s="130">
        <v>26.9</v>
      </c>
      <c r="C4" s="130">
        <v>2.9</v>
      </c>
      <c r="D4" s="130">
        <v>21.1</v>
      </c>
      <c r="E4" s="111"/>
      <c r="F4" s="120">
        <v>3</v>
      </c>
      <c r="G4" s="117" t="s">
        <v>108</v>
      </c>
      <c r="H4" s="117" t="s">
        <v>110</v>
      </c>
      <c r="I4" s="117" t="s">
        <v>110</v>
      </c>
      <c r="J4" s="117" t="s">
        <v>110</v>
      </c>
    </row>
    <row r="5" spans="1:10" ht="12.75">
      <c r="A5" s="130">
        <v>25</v>
      </c>
      <c r="B5" s="130">
        <v>33.7</v>
      </c>
      <c r="C5" s="130">
        <v>3.4</v>
      </c>
      <c r="D5" s="130">
        <v>26.9</v>
      </c>
      <c r="E5" s="111"/>
      <c r="F5" s="120">
        <v>4</v>
      </c>
      <c r="G5" s="117" t="s">
        <v>108</v>
      </c>
      <c r="H5" s="117" t="s">
        <v>110</v>
      </c>
      <c r="I5" s="117" t="s">
        <v>110</v>
      </c>
      <c r="J5" s="117" t="s">
        <v>110</v>
      </c>
    </row>
    <row r="6" spans="1:10" ht="12.75">
      <c r="A6" s="130">
        <v>32</v>
      </c>
      <c r="B6" s="130">
        <v>42.4</v>
      </c>
      <c r="C6" s="130">
        <v>3.6</v>
      </c>
      <c r="D6" s="130">
        <f aca="true" t="shared" si="0" ref="D6:D18">B6-(2*C6)</f>
        <v>35.199999999999996</v>
      </c>
      <c r="E6" s="111"/>
      <c r="F6" s="120">
        <v>5</v>
      </c>
      <c r="G6" s="117" t="s">
        <v>111</v>
      </c>
      <c r="H6" s="117" t="s">
        <v>110</v>
      </c>
      <c r="I6" s="117" t="s">
        <v>112</v>
      </c>
      <c r="J6" s="117" t="s">
        <v>112</v>
      </c>
    </row>
    <row r="7" spans="1:10" ht="12.75">
      <c r="A7" s="130">
        <v>40</v>
      </c>
      <c r="B7" s="130">
        <v>48.3</v>
      </c>
      <c r="C7" s="130">
        <v>3.7</v>
      </c>
      <c r="D7" s="130">
        <f t="shared" si="0"/>
        <v>40.9</v>
      </c>
      <c r="E7" s="111"/>
      <c r="F7" s="120">
        <v>6</v>
      </c>
      <c r="G7" s="117" t="s">
        <v>111</v>
      </c>
      <c r="H7" s="117" t="s">
        <v>110</v>
      </c>
      <c r="I7" s="117" t="s">
        <v>112</v>
      </c>
      <c r="J7" s="117" t="s">
        <v>112</v>
      </c>
    </row>
    <row r="8" spans="1:10" ht="12.75">
      <c r="A8" s="130">
        <v>50</v>
      </c>
      <c r="B8" s="130">
        <v>60.3</v>
      </c>
      <c r="C8" s="130">
        <v>3.9</v>
      </c>
      <c r="D8" s="130">
        <f t="shared" si="0"/>
        <v>52.5</v>
      </c>
      <c r="E8" s="111"/>
      <c r="F8" s="120">
        <v>7</v>
      </c>
      <c r="G8" s="117" t="s">
        <v>111</v>
      </c>
      <c r="H8" s="117" t="s">
        <v>110</v>
      </c>
      <c r="I8" s="117" t="s">
        <v>113</v>
      </c>
      <c r="J8" s="117" t="s">
        <v>112</v>
      </c>
    </row>
    <row r="9" spans="1:10" ht="12.75">
      <c r="A9" s="130">
        <v>65</v>
      </c>
      <c r="B9" s="130">
        <v>73</v>
      </c>
      <c r="C9" s="130">
        <v>5.2</v>
      </c>
      <c r="D9" s="130">
        <f t="shared" si="0"/>
        <v>62.6</v>
      </c>
      <c r="E9" s="111"/>
      <c r="F9" s="120">
        <v>8</v>
      </c>
      <c r="G9" s="117" t="s">
        <v>111</v>
      </c>
      <c r="H9" s="117" t="s">
        <v>110</v>
      </c>
      <c r="I9" s="117" t="s">
        <v>113</v>
      </c>
      <c r="J9" s="117" t="s">
        <v>112</v>
      </c>
    </row>
    <row r="10" spans="1:10" ht="12.75">
      <c r="A10" s="130">
        <v>80</v>
      </c>
      <c r="B10" s="130">
        <v>88.9</v>
      </c>
      <c r="C10" s="130">
        <v>5.5</v>
      </c>
      <c r="D10" s="130">
        <f t="shared" si="0"/>
        <v>77.9</v>
      </c>
      <c r="E10" s="111"/>
      <c r="F10" s="120">
        <v>9</v>
      </c>
      <c r="G10" s="117" t="s">
        <v>111</v>
      </c>
      <c r="H10" s="117" t="s">
        <v>110</v>
      </c>
      <c r="I10" s="117" t="s">
        <v>113</v>
      </c>
      <c r="J10" s="117" t="s">
        <v>112</v>
      </c>
    </row>
    <row r="11" spans="1:10" ht="12.75">
      <c r="A11" s="130">
        <v>100</v>
      </c>
      <c r="B11" s="130">
        <v>114.3</v>
      </c>
      <c r="C11" s="130">
        <v>6</v>
      </c>
      <c r="D11" s="130">
        <f t="shared" si="0"/>
        <v>102.3</v>
      </c>
      <c r="E11" s="111"/>
      <c r="F11" s="120">
        <v>10</v>
      </c>
      <c r="G11" s="117" t="s">
        <v>111</v>
      </c>
      <c r="H11" s="117" t="s">
        <v>110</v>
      </c>
      <c r="I11" s="117" t="s">
        <v>113</v>
      </c>
      <c r="J11" s="117" t="s">
        <v>112</v>
      </c>
    </row>
    <row r="12" spans="1:10" ht="12.75">
      <c r="A12" s="130">
        <v>125</v>
      </c>
      <c r="B12" s="130">
        <v>141</v>
      </c>
      <c r="C12" s="130">
        <v>6.6</v>
      </c>
      <c r="D12" s="130">
        <f t="shared" si="0"/>
        <v>127.8</v>
      </c>
      <c r="E12" s="111"/>
      <c r="F12" s="120">
        <v>11</v>
      </c>
      <c r="G12" s="117" t="s">
        <v>109</v>
      </c>
      <c r="H12" s="117" t="s">
        <v>112</v>
      </c>
      <c r="I12" s="117" t="s">
        <v>113</v>
      </c>
      <c r="J12" s="117" t="s">
        <v>113</v>
      </c>
    </row>
    <row r="13" spans="1:10" ht="12.75">
      <c r="A13" s="130">
        <v>150</v>
      </c>
      <c r="B13" s="130">
        <v>168.3</v>
      </c>
      <c r="C13" s="130">
        <v>7.1</v>
      </c>
      <c r="D13" s="130">
        <f t="shared" si="0"/>
        <v>154.10000000000002</v>
      </c>
      <c r="E13" s="111"/>
      <c r="F13" s="120">
        <v>12</v>
      </c>
      <c r="G13" s="117" t="s">
        <v>109</v>
      </c>
      <c r="H13" s="117" t="s">
        <v>112</v>
      </c>
      <c r="I13" s="117" t="s">
        <v>113</v>
      </c>
      <c r="J13" s="117" t="s">
        <v>113</v>
      </c>
    </row>
    <row r="14" spans="1:10" ht="12.75">
      <c r="A14" s="130">
        <v>200</v>
      </c>
      <c r="B14" s="130">
        <v>219.1</v>
      </c>
      <c r="C14" s="130">
        <v>8.18</v>
      </c>
      <c r="D14" s="130">
        <f t="shared" si="0"/>
        <v>202.74</v>
      </c>
      <c r="E14" s="111"/>
      <c r="F14" s="120">
        <v>13</v>
      </c>
      <c r="G14" s="117" t="s">
        <v>109</v>
      </c>
      <c r="H14" s="117" t="s">
        <v>112</v>
      </c>
      <c r="I14" s="117" t="s">
        <v>113</v>
      </c>
      <c r="J14" s="117" t="s">
        <v>113</v>
      </c>
    </row>
    <row r="15" spans="1:10" ht="12.75">
      <c r="A15" s="130">
        <v>250</v>
      </c>
      <c r="B15" s="130">
        <v>273</v>
      </c>
      <c r="C15" s="130">
        <v>9.27</v>
      </c>
      <c r="D15" s="130">
        <f t="shared" si="0"/>
        <v>254.46</v>
      </c>
      <c r="E15" s="111"/>
      <c r="F15" s="120">
        <v>14</v>
      </c>
      <c r="G15" s="117" t="s">
        <v>109</v>
      </c>
      <c r="H15" s="117" t="s">
        <v>112</v>
      </c>
      <c r="I15" s="117" t="s">
        <v>113</v>
      </c>
      <c r="J15" s="117" t="s">
        <v>113</v>
      </c>
    </row>
    <row r="16" spans="1:10" ht="12.75">
      <c r="A16" s="130">
        <v>300</v>
      </c>
      <c r="B16" s="130">
        <v>323</v>
      </c>
      <c r="C16" s="130">
        <v>9.5</v>
      </c>
      <c r="D16" s="130">
        <f t="shared" si="0"/>
        <v>304</v>
      </c>
      <c r="E16" s="111"/>
      <c r="F16" s="120">
        <v>15</v>
      </c>
      <c r="G16" s="117" t="s">
        <v>109</v>
      </c>
      <c r="H16" s="117" t="s">
        <v>112</v>
      </c>
      <c r="I16" s="117" t="s">
        <v>114</v>
      </c>
      <c r="J16" s="117" t="s">
        <v>113</v>
      </c>
    </row>
    <row r="17" spans="1:10" ht="12.75">
      <c r="A17" s="130">
        <v>400</v>
      </c>
      <c r="B17" s="130">
        <v>406</v>
      </c>
      <c r="C17" s="130">
        <v>9.5</v>
      </c>
      <c r="D17" s="130">
        <f t="shared" si="0"/>
        <v>387</v>
      </c>
      <c r="E17" s="111"/>
      <c r="F17" s="120">
        <v>16</v>
      </c>
      <c r="G17" s="117" t="s">
        <v>109</v>
      </c>
      <c r="H17" s="117" t="s">
        <v>112</v>
      </c>
      <c r="I17" s="117" t="s">
        <v>114</v>
      </c>
      <c r="J17" s="117" t="s">
        <v>113</v>
      </c>
    </row>
    <row r="18" spans="1:10" ht="12.75">
      <c r="A18" s="130">
        <v>500</v>
      </c>
      <c r="B18" s="130">
        <v>470</v>
      </c>
      <c r="C18" s="130">
        <v>9.5</v>
      </c>
      <c r="D18" s="130">
        <f t="shared" si="0"/>
        <v>451</v>
      </c>
      <c r="E18" s="111"/>
      <c r="F18" s="120">
        <v>17</v>
      </c>
      <c r="G18" s="117" t="s">
        <v>109</v>
      </c>
      <c r="H18" s="117" t="s">
        <v>112</v>
      </c>
      <c r="I18" s="117" t="s">
        <v>114</v>
      </c>
      <c r="J18" s="117" t="s">
        <v>113</v>
      </c>
    </row>
    <row r="19" spans="1:10" ht="12.75">
      <c r="A19" s="130"/>
      <c r="B19" s="130"/>
      <c r="C19" s="111"/>
      <c r="D19" s="111"/>
      <c r="E19" s="111"/>
      <c r="F19" s="120">
        <v>18</v>
      </c>
      <c r="G19" s="117" t="s">
        <v>109</v>
      </c>
      <c r="H19" s="117" t="s">
        <v>112</v>
      </c>
      <c r="I19" s="117" t="s">
        <v>114</v>
      </c>
      <c r="J19" s="117" t="s">
        <v>113</v>
      </c>
    </row>
    <row r="20" spans="1:10" ht="12.75">
      <c r="A20" s="111"/>
      <c r="B20" s="111"/>
      <c r="C20" s="111"/>
      <c r="D20" s="111"/>
      <c r="E20" s="111"/>
      <c r="F20" s="120">
        <v>19</v>
      </c>
      <c r="G20" s="117" t="s">
        <v>109</v>
      </c>
      <c r="H20" s="117" t="s">
        <v>112</v>
      </c>
      <c r="I20" s="117" t="s">
        <v>114</v>
      </c>
      <c r="J20" s="117" t="s">
        <v>113</v>
      </c>
    </row>
    <row r="21" spans="1:10" ht="12.75">
      <c r="A21" s="130" t="s">
        <v>8</v>
      </c>
      <c r="B21" s="130">
        <v>1.021</v>
      </c>
      <c r="C21" s="111"/>
      <c r="D21" s="111"/>
      <c r="E21" s="111"/>
      <c r="F21" s="120">
        <v>20</v>
      </c>
      <c r="G21" s="117" t="s">
        <v>109</v>
      </c>
      <c r="H21" s="117" t="s">
        <v>112</v>
      </c>
      <c r="I21" s="117" t="s">
        <v>114</v>
      </c>
      <c r="J21" s="117" t="s">
        <v>113</v>
      </c>
    </row>
    <row r="22" spans="1:10" ht="12.75">
      <c r="A22" s="111"/>
      <c r="B22" s="111"/>
      <c r="C22" s="111"/>
      <c r="D22" s="111"/>
      <c r="E22" s="111"/>
      <c r="F22" s="120">
        <v>22</v>
      </c>
      <c r="G22" s="117" t="s">
        <v>109</v>
      </c>
      <c r="H22" s="117" t="s">
        <v>112</v>
      </c>
      <c r="I22" s="117"/>
      <c r="J22" s="117"/>
    </row>
    <row r="23" spans="6:10" ht="12.75">
      <c r="F23" s="120">
        <v>24</v>
      </c>
      <c r="G23" s="117" t="s">
        <v>109</v>
      </c>
      <c r="H23" s="117" t="s">
        <v>112</v>
      </c>
      <c r="I23" s="117"/>
      <c r="J23" s="117"/>
    </row>
    <row r="24" spans="6:10" ht="12.75">
      <c r="F24" s="120">
        <v>26</v>
      </c>
      <c r="G24" s="117" t="s">
        <v>110</v>
      </c>
      <c r="H24" s="117" t="s">
        <v>113</v>
      </c>
      <c r="I24" s="117"/>
      <c r="J24" s="117"/>
    </row>
    <row r="25" spans="6:10" ht="12.75">
      <c r="F25" s="120">
        <v>28</v>
      </c>
      <c r="G25" s="117" t="s">
        <v>110</v>
      </c>
      <c r="H25" s="117" t="s">
        <v>113</v>
      </c>
      <c r="I25" s="117"/>
      <c r="J25" s="117"/>
    </row>
    <row r="26" spans="6:10" ht="12.75">
      <c r="F26" s="120">
        <v>30</v>
      </c>
      <c r="G26" s="117" t="s">
        <v>110</v>
      </c>
      <c r="H26" s="117" t="s">
        <v>113</v>
      </c>
      <c r="I26" s="117"/>
      <c r="J26" s="117"/>
    </row>
    <row r="27" spans="6:10" ht="12.75">
      <c r="F27" s="120">
        <v>32</v>
      </c>
      <c r="G27" s="117" t="s">
        <v>110</v>
      </c>
      <c r="H27" s="117" t="s">
        <v>113</v>
      </c>
      <c r="I27" s="117"/>
      <c r="J27" s="117"/>
    </row>
    <row r="28" spans="6:10" ht="12.75">
      <c r="F28" s="120">
        <v>34</v>
      </c>
      <c r="G28" s="117" t="s">
        <v>110</v>
      </c>
      <c r="H28" s="117" t="s">
        <v>113</v>
      </c>
      <c r="I28" s="117"/>
      <c r="J28" s="117"/>
    </row>
    <row r="29" spans="6:10" ht="12.75">
      <c r="F29" s="120">
        <v>36</v>
      </c>
      <c r="G29" s="117" t="s">
        <v>110</v>
      </c>
      <c r="H29" s="117" t="s">
        <v>113</v>
      </c>
      <c r="I29" s="117"/>
      <c r="J29" s="117"/>
    </row>
    <row r="30" spans="6:10" ht="12.75">
      <c r="F30" s="120">
        <v>38</v>
      </c>
      <c r="G30" s="117" t="s">
        <v>110</v>
      </c>
      <c r="H30" s="117" t="s">
        <v>113</v>
      </c>
      <c r="I30" s="117"/>
      <c r="J30" s="117"/>
    </row>
    <row r="31" spans="6:10" ht="12.75">
      <c r="F31" s="120">
        <v>40</v>
      </c>
      <c r="G31" s="117" t="s">
        <v>110</v>
      </c>
      <c r="H31" s="117" t="s">
        <v>113</v>
      </c>
      <c r="I31" s="117"/>
      <c r="J31" s="117"/>
    </row>
    <row r="32" spans="6:10" ht="12.75">
      <c r="F32" s="120">
        <v>42</v>
      </c>
      <c r="G32" s="117" t="s">
        <v>110</v>
      </c>
      <c r="H32" s="117" t="s">
        <v>113</v>
      </c>
      <c r="I32" s="117"/>
      <c r="J32" s="117"/>
    </row>
    <row r="33" spans="6:10" ht="12.75">
      <c r="F33" s="120">
        <v>44</v>
      </c>
      <c r="G33" s="117" t="s">
        <v>110</v>
      </c>
      <c r="H33" s="117" t="s">
        <v>113</v>
      </c>
      <c r="I33" s="117"/>
      <c r="J33" s="117"/>
    </row>
    <row r="34" spans="6:10" ht="12.75">
      <c r="F34" s="120">
        <v>46</v>
      </c>
      <c r="G34" s="117" t="s">
        <v>110</v>
      </c>
      <c r="H34" s="117" t="s">
        <v>113</v>
      </c>
      <c r="I34" s="117"/>
      <c r="J34" s="117"/>
    </row>
    <row r="35" spans="6:10" ht="12.75">
      <c r="F35" s="120">
        <v>48</v>
      </c>
      <c r="G35" s="117" t="s">
        <v>110</v>
      </c>
      <c r="H35" s="117" t="s">
        <v>113</v>
      </c>
      <c r="I35" s="117"/>
      <c r="J35" s="117"/>
    </row>
    <row r="36" spans="6:10" ht="12.75">
      <c r="F36" s="120">
        <v>50</v>
      </c>
      <c r="G36" s="117" t="s">
        <v>110</v>
      </c>
      <c r="H36" s="117" t="s">
        <v>113</v>
      </c>
      <c r="I36" s="117"/>
      <c r="J36" s="117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Ömer Faruk DÖĞEN</cp:lastModifiedBy>
  <cp:lastPrinted>2005-10-13T13:12:47Z</cp:lastPrinted>
  <dcterms:created xsi:type="dcterms:W3CDTF">2005-02-23T08:21:32Z</dcterms:created>
  <dcterms:modified xsi:type="dcterms:W3CDTF">2011-09-20T07:54:32Z</dcterms:modified>
  <cp:category/>
  <cp:version/>
  <cp:contentType/>
  <cp:contentStatus/>
</cp:coreProperties>
</file>