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6870" activeTab="0"/>
  </bookViews>
  <sheets>
    <sheet name="baca bilgileri" sheetId="1" r:id="rId1"/>
    <sheet name="hesaplama" sheetId="2" r:id="rId2"/>
    <sheet name="sonuçlar(özet)" sheetId="3" r:id="rId3"/>
  </sheets>
  <definedNames/>
  <calcPr fullCalcOnLoad="1"/>
</workbook>
</file>

<file path=xl/sharedStrings.xml><?xml version="1.0" encoding="utf-8"?>
<sst xmlns="http://schemas.openxmlformats.org/spreadsheetml/2006/main" count="718" uniqueCount="335">
  <si>
    <t>KW</t>
  </si>
  <si>
    <t>Pa</t>
  </si>
  <si>
    <t>m</t>
  </si>
  <si>
    <t>Kcal/h</t>
  </si>
  <si>
    <t>=</t>
  </si>
  <si>
    <t>Z</t>
  </si>
  <si>
    <r>
      <t>ρ</t>
    </r>
    <r>
      <rPr>
        <b/>
        <i/>
        <vertAlign val="subscript"/>
        <sz val="10"/>
        <rFont val="Arial Tur"/>
        <family val="0"/>
      </rPr>
      <t>L</t>
    </r>
  </si>
  <si>
    <r>
      <t>P</t>
    </r>
    <r>
      <rPr>
        <vertAlign val="subscript"/>
        <sz val="10"/>
        <rFont val="Tahoma"/>
        <family val="2"/>
      </rPr>
      <t>Z</t>
    </r>
  </si>
  <si>
    <r>
      <t>P</t>
    </r>
    <r>
      <rPr>
        <vertAlign val="subscript"/>
        <sz val="10"/>
        <rFont val="Tahoma"/>
        <family val="2"/>
      </rPr>
      <t>ZE</t>
    </r>
  </si>
  <si>
    <t>&gt;</t>
  </si>
  <si>
    <r>
      <t>f</t>
    </r>
    <r>
      <rPr>
        <vertAlign val="subscript"/>
        <sz val="10"/>
        <rFont val="Tahoma"/>
        <family val="2"/>
      </rPr>
      <t>x1</t>
    </r>
  </si>
  <si>
    <r>
      <t>f</t>
    </r>
    <r>
      <rPr>
        <vertAlign val="subscript"/>
        <sz val="10"/>
        <rFont val="Tahoma"/>
        <family val="2"/>
      </rPr>
      <t>x2</t>
    </r>
  </si>
  <si>
    <r>
      <t>f</t>
    </r>
    <r>
      <rPr>
        <vertAlign val="subscript"/>
        <sz val="10"/>
        <rFont val="Tahoma"/>
        <family val="2"/>
      </rPr>
      <t>x3</t>
    </r>
  </si>
  <si>
    <t>Üflemeli Brülörlü</t>
  </si>
  <si>
    <t>Üflemesiz Brülörlü</t>
  </si>
  <si>
    <t>r</t>
  </si>
  <si>
    <r>
      <t>P</t>
    </r>
    <r>
      <rPr>
        <vertAlign val="subscript"/>
        <sz val="10"/>
        <rFont val="Tahoma"/>
        <family val="2"/>
      </rPr>
      <t>W</t>
    </r>
    <r>
      <rPr>
        <sz val="10"/>
        <rFont val="Tahoma"/>
        <family val="2"/>
      </rPr>
      <t xml:space="preserve"> </t>
    </r>
  </si>
  <si>
    <r>
      <t>15 log Q</t>
    </r>
    <r>
      <rPr>
        <vertAlign val="subscript"/>
        <sz val="10"/>
        <rFont val="Arial Tur"/>
        <family val="0"/>
      </rPr>
      <t>N</t>
    </r>
  </si>
  <si>
    <r>
      <t>Q</t>
    </r>
    <r>
      <rPr>
        <vertAlign val="subscript"/>
        <sz val="10"/>
        <rFont val="Arial Tur"/>
        <family val="0"/>
      </rPr>
      <t>N</t>
    </r>
    <r>
      <rPr>
        <sz val="10"/>
        <rFont val="Arial Tur"/>
        <family val="0"/>
      </rPr>
      <t xml:space="preserve"> &lt; 100 KW</t>
    </r>
  </si>
  <si>
    <r>
      <t>-47 + 38,5 log Q</t>
    </r>
    <r>
      <rPr>
        <vertAlign val="subscript"/>
        <sz val="10"/>
        <rFont val="Arial Tur"/>
        <family val="0"/>
      </rPr>
      <t>N</t>
    </r>
  </si>
  <si>
    <r>
      <t>Q</t>
    </r>
    <r>
      <rPr>
        <vertAlign val="subscript"/>
        <sz val="10"/>
        <rFont val="Arial Tur"/>
        <family val="0"/>
      </rPr>
      <t>N</t>
    </r>
    <r>
      <rPr>
        <sz val="10"/>
        <rFont val="Arial Tur"/>
        <family val="0"/>
      </rPr>
      <t xml:space="preserve"> &gt; 100 KW</t>
    </r>
  </si>
  <si>
    <r>
      <t>б</t>
    </r>
    <r>
      <rPr>
        <b/>
        <sz val="8"/>
        <rFont val="Tahoma"/>
        <family val="2"/>
      </rPr>
      <t xml:space="preserve"> (CO</t>
    </r>
    <r>
      <rPr>
        <b/>
        <vertAlign val="subscript"/>
        <sz val="8"/>
        <rFont val="Tahoma"/>
        <family val="2"/>
      </rPr>
      <t>2</t>
    </r>
    <r>
      <rPr>
        <b/>
        <sz val="8"/>
        <rFont val="Tahoma"/>
        <family val="2"/>
      </rPr>
      <t>)</t>
    </r>
  </si>
  <si>
    <r>
      <t>fx</t>
    </r>
    <r>
      <rPr>
        <vertAlign val="subscript"/>
        <sz val="10"/>
        <rFont val="Arial Tur"/>
        <family val="0"/>
      </rPr>
      <t>3</t>
    </r>
  </si>
  <si>
    <r>
      <t>(f</t>
    </r>
    <r>
      <rPr>
        <vertAlign val="subscript"/>
        <sz val="10"/>
        <rFont val="Arial"/>
        <family val="2"/>
      </rPr>
      <t>x1</t>
    </r>
    <r>
      <rPr>
        <sz val="10"/>
        <rFont val="Arial"/>
        <family val="2"/>
      </rPr>
      <t>) / (1-f</t>
    </r>
    <r>
      <rPr>
        <vertAlign val="subscript"/>
        <sz val="10"/>
        <rFont val="Arial"/>
        <family val="2"/>
      </rPr>
      <t>x2</t>
    </r>
    <r>
      <rPr>
        <sz val="10"/>
        <rFont val="Arial"/>
        <family val="2"/>
      </rPr>
      <t xml:space="preserve"> x log Q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</si>
  <si>
    <t>%</t>
  </si>
  <si>
    <t>kg/sn</t>
  </si>
  <si>
    <t>Grafik 4</t>
  </si>
  <si>
    <r>
      <t>1/</t>
    </r>
    <r>
      <rPr>
        <b/>
        <sz val="10"/>
        <rFont val="Arial"/>
        <family val="2"/>
      </rPr>
      <t>Λ</t>
    </r>
  </si>
  <si>
    <t>KAZAN KAPASİTESİ :</t>
  </si>
  <si>
    <t>YAKIT TİPİ :</t>
  </si>
  <si>
    <t>KAZAN TİPİ :</t>
  </si>
  <si>
    <t>BACA YERİ :</t>
  </si>
  <si>
    <t>Doğal Gaz</t>
  </si>
  <si>
    <t>Yoğuşmasız</t>
  </si>
  <si>
    <t>Bina İçi</t>
  </si>
  <si>
    <t>Bina Dışı</t>
  </si>
  <si>
    <t>Kutu içine 1 Yazınız</t>
  </si>
  <si>
    <t>mm</t>
  </si>
  <si>
    <t>SEÇİLEN ÇAP :</t>
  </si>
  <si>
    <t>KAZAN ÇIKIŞ ÇAPI :</t>
  </si>
  <si>
    <t>YATAY UZUNLUK :</t>
  </si>
  <si>
    <t>KAZAN ÇIKIŞ GAZ SICAKLIĞI :</t>
  </si>
  <si>
    <t>KAZAN DAİRESİ SICAKLIĞI :</t>
  </si>
  <si>
    <t>BACA MALZEMESİ KALINLIĞI :</t>
  </si>
  <si>
    <t>İZOLASYON KALINLIĞI :</t>
  </si>
  <si>
    <t>DIŞ CİDAR MALZEMESİ :</t>
  </si>
  <si>
    <t>KAZAN ÇIKIŞI İLE BACA GİRİŞİ ARASINDAKİ KOD FARKI :</t>
  </si>
  <si>
    <t>DUMAN KANALI</t>
  </si>
  <si>
    <t>BACA</t>
  </si>
  <si>
    <t>ETKİN YÜKSEKLİK :</t>
  </si>
  <si>
    <t>DIŞ HAVA SICAKLIĞI :</t>
  </si>
  <si>
    <t>DIŞ CİDAR KALINLIĞI :</t>
  </si>
  <si>
    <t>°C</t>
  </si>
  <si>
    <t>DENİZ SEVİYESİNDEN YÜKSEKLİK :</t>
  </si>
  <si>
    <t>BACA DİRENÇLERİ</t>
  </si>
  <si>
    <t>REDÜKSİYON-ANİ DARALMA :</t>
  </si>
  <si>
    <t>REDÜKSİYON-ANİ BÜYÜME :</t>
  </si>
  <si>
    <t>REDÜKSİYON-AÇILI :</t>
  </si>
  <si>
    <r>
      <t>90</t>
    </r>
    <r>
      <rPr>
        <sz val="9"/>
        <rFont val="Arial"/>
        <family val="2"/>
      </rPr>
      <t>°</t>
    </r>
    <r>
      <rPr>
        <sz val="10.8"/>
        <rFont val="Times New Roman"/>
        <family val="1"/>
      </rPr>
      <t>DİRSEK :</t>
    </r>
  </si>
  <si>
    <r>
      <t>60</t>
    </r>
    <r>
      <rPr>
        <sz val="9"/>
        <rFont val="Arial"/>
        <family val="2"/>
      </rPr>
      <t>°</t>
    </r>
    <r>
      <rPr>
        <sz val="10.8"/>
        <rFont val="Times New Roman"/>
        <family val="1"/>
      </rPr>
      <t>DİRSEK :</t>
    </r>
  </si>
  <si>
    <r>
      <t>45</t>
    </r>
    <r>
      <rPr>
        <sz val="9"/>
        <rFont val="Arial"/>
        <family val="2"/>
      </rPr>
      <t>°</t>
    </r>
    <r>
      <rPr>
        <sz val="10.8"/>
        <rFont val="Times New Roman"/>
        <family val="1"/>
      </rPr>
      <t>DİRSEK :</t>
    </r>
  </si>
  <si>
    <r>
      <t>30</t>
    </r>
    <r>
      <rPr>
        <sz val="9"/>
        <rFont val="Arial"/>
        <family val="2"/>
      </rPr>
      <t>°</t>
    </r>
    <r>
      <rPr>
        <sz val="10.8"/>
        <rFont val="Times New Roman"/>
        <family val="1"/>
      </rPr>
      <t>DİRSEK :</t>
    </r>
  </si>
  <si>
    <r>
      <t>90</t>
    </r>
    <r>
      <rPr>
        <sz val="9"/>
        <rFont val="Arial"/>
        <family val="2"/>
      </rPr>
      <t>°TEE</t>
    </r>
    <r>
      <rPr>
        <sz val="10.8"/>
        <rFont val="Times New Roman"/>
        <family val="1"/>
      </rPr>
      <t xml:space="preserve"> :</t>
    </r>
  </si>
  <si>
    <r>
      <t>60</t>
    </r>
    <r>
      <rPr>
        <sz val="9"/>
        <rFont val="Arial"/>
        <family val="2"/>
      </rPr>
      <t>°TEE</t>
    </r>
    <r>
      <rPr>
        <sz val="10.8"/>
        <rFont val="Times New Roman"/>
        <family val="1"/>
      </rPr>
      <t xml:space="preserve"> :</t>
    </r>
  </si>
  <si>
    <r>
      <t>45</t>
    </r>
    <r>
      <rPr>
        <sz val="9"/>
        <rFont val="Arial"/>
        <family val="2"/>
      </rPr>
      <t>°TEE</t>
    </r>
    <r>
      <rPr>
        <sz val="10.8"/>
        <rFont val="Times New Roman"/>
        <family val="1"/>
      </rPr>
      <t xml:space="preserve"> :</t>
    </r>
  </si>
  <si>
    <t>ŞAPKA :</t>
  </si>
  <si>
    <t>TOPLAM DİRENÇ :</t>
  </si>
  <si>
    <t>:</t>
  </si>
  <si>
    <t>Atık gazın bacaya girdiği yerdeki alt basınç (Pa)</t>
  </si>
  <si>
    <t>Atık gazın bacaya girdiği yerdeki gerekli alt basınç (Pa)</t>
  </si>
  <si>
    <r>
      <t>P</t>
    </r>
    <r>
      <rPr>
        <vertAlign val="subscript"/>
        <sz val="10"/>
        <rFont val="Tahoma"/>
        <family val="2"/>
      </rPr>
      <t>R</t>
    </r>
  </si>
  <si>
    <t>Baca içerisindeki sürtünme basıncı (Pa)</t>
  </si>
  <si>
    <r>
      <t>P</t>
    </r>
    <r>
      <rPr>
        <vertAlign val="subscript"/>
        <sz val="10"/>
        <rFont val="Tahoma"/>
        <family val="2"/>
      </rPr>
      <t>H</t>
    </r>
  </si>
  <si>
    <r>
      <t>P</t>
    </r>
    <r>
      <rPr>
        <vertAlign val="subscript"/>
        <sz val="10"/>
        <rFont val="Tahoma"/>
        <family val="2"/>
      </rPr>
      <t>W</t>
    </r>
  </si>
  <si>
    <t>Baca içerisindeki atık gazın statik basıncı (Teorik çekiş) (Pa)</t>
  </si>
  <si>
    <t>Isı üreticisi için gerekli itme basıncı (Pa) (Tablo 16 ve Grafik 3)</t>
  </si>
  <si>
    <t xml:space="preserve">(Kazan kataloğundan okunan "duman gazı karşı direncini" yenebilecek uygun brülör </t>
  </si>
  <si>
    <t>seçilmesi durumda bu değer sıfır olarak alınabilir.)</t>
  </si>
  <si>
    <r>
      <t>P</t>
    </r>
    <r>
      <rPr>
        <vertAlign val="subscript"/>
        <sz val="10"/>
        <rFont val="Tahoma"/>
        <family val="2"/>
      </rPr>
      <t>FV</t>
    </r>
  </si>
  <si>
    <t>Bağlantı kanalı için gerkli itme basıncı. (Pa)</t>
  </si>
  <si>
    <r>
      <t>P</t>
    </r>
    <r>
      <rPr>
        <vertAlign val="subscript"/>
        <sz val="10"/>
        <rFont val="Tahoma"/>
        <family val="2"/>
      </rPr>
      <t>L</t>
    </r>
  </si>
  <si>
    <t>Besleme havası için gerekli itme basıncı. (Pa)</t>
  </si>
  <si>
    <t>(Cihaz kataloğunda verilmemiş ise min. 4 Pa alınacaktır.)</t>
  </si>
  <si>
    <t>Basınç Şartları :</t>
  </si>
  <si>
    <t>HESAPLAMA İÇİN GEREKLİ VERİLERİN HESAPLANMASI</t>
  </si>
  <si>
    <t>.</t>
  </si>
  <si>
    <r>
      <t>P</t>
    </r>
    <r>
      <rPr>
        <b/>
        <vertAlign val="subscript"/>
        <sz val="10"/>
        <rFont val="Arial Tur"/>
        <family val="0"/>
      </rPr>
      <t>LD</t>
    </r>
    <r>
      <rPr>
        <b/>
        <sz val="10"/>
        <rFont val="Arial Tur"/>
        <family val="0"/>
      </rPr>
      <t xml:space="preserve"> (Dış hava basıncı) (Pa)</t>
    </r>
  </si>
  <si>
    <r>
      <t>P</t>
    </r>
    <r>
      <rPr>
        <vertAlign val="subscript"/>
        <sz val="10"/>
        <rFont val="Tahoma"/>
        <family val="2"/>
      </rPr>
      <t>L</t>
    </r>
    <r>
      <rPr>
        <vertAlign val="subscript"/>
        <sz val="9"/>
        <rFont val="Tahoma"/>
        <family val="2"/>
      </rPr>
      <t>0</t>
    </r>
  </si>
  <si>
    <t xml:space="preserve">Deniz seviyesindeki dış hava basıncı : </t>
  </si>
  <si>
    <t>g</t>
  </si>
  <si>
    <r>
      <t>P</t>
    </r>
    <r>
      <rPr>
        <b/>
        <vertAlign val="subscript"/>
        <sz val="10"/>
        <rFont val="Tahoma"/>
        <family val="2"/>
      </rPr>
      <t>Z</t>
    </r>
  </si>
  <si>
    <r>
      <t>P</t>
    </r>
    <r>
      <rPr>
        <b/>
        <vertAlign val="subscript"/>
        <sz val="10"/>
        <rFont val="Tahoma"/>
        <family val="2"/>
      </rPr>
      <t>ZE</t>
    </r>
  </si>
  <si>
    <r>
      <t>P</t>
    </r>
    <r>
      <rPr>
        <b/>
        <vertAlign val="subscript"/>
        <sz val="10"/>
        <rFont val="Tahoma"/>
        <family val="2"/>
      </rPr>
      <t>H</t>
    </r>
    <r>
      <rPr>
        <b/>
        <sz val="10"/>
        <rFont val="Tahoma"/>
        <family val="2"/>
      </rPr>
      <t xml:space="preserve"> - P</t>
    </r>
    <r>
      <rPr>
        <b/>
        <vertAlign val="subscript"/>
        <sz val="10"/>
        <rFont val="Tahoma"/>
        <family val="2"/>
      </rPr>
      <t>R</t>
    </r>
  </si>
  <si>
    <r>
      <t>P</t>
    </r>
    <r>
      <rPr>
        <b/>
        <vertAlign val="subscript"/>
        <sz val="10"/>
        <rFont val="Tahoma"/>
        <family val="2"/>
      </rPr>
      <t>W</t>
    </r>
    <r>
      <rPr>
        <b/>
        <sz val="10"/>
        <rFont val="Tahoma"/>
        <family val="2"/>
      </rPr>
      <t xml:space="preserve"> + P</t>
    </r>
    <r>
      <rPr>
        <b/>
        <vertAlign val="subscript"/>
        <sz val="10"/>
        <rFont val="Tahoma"/>
        <family val="2"/>
      </rPr>
      <t>FV</t>
    </r>
    <r>
      <rPr>
        <b/>
        <sz val="10"/>
        <rFont val="Tahoma"/>
        <family val="2"/>
      </rPr>
      <t xml:space="preserve"> +P</t>
    </r>
    <r>
      <rPr>
        <b/>
        <vertAlign val="subscript"/>
        <sz val="10"/>
        <rFont val="Tahoma"/>
        <family val="2"/>
      </rPr>
      <t>L</t>
    </r>
  </si>
  <si>
    <t>Yerçekimi ivmesi :</t>
  </si>
  <si>
    <r>
      <t>m/sn</t>
    </r>
    <r>
      <rPr>
        <sz val="10"/>
        <rFont val="Arial"/>
        <family val="2"/>
      </rPr>
      <t>²</t>
    </r>
  </si>
  <si>
    <t>Jeodezik yükseklik :</t>
  </si>
  <si>
    <r>
      <t>R</t>
    </r>
    <r>
      <rPr>
        <vertAlign val="subscript"/>
        <sz val="10"/>
        <rFont val="Tahoma"/>
        <family val="2"/>
      </rPr>
      <t>L</t>
    </r>
  </si>
  <si>
    <t>Havanın gaz sabiti :</t>
  </si>
  <si>
    <t>j/kg K</t>
  </si>
  <si>
    <r>
      <t>T</t>
    </r>
    <r>
      <rPr>
        <vertAlign val="subscript"/>
        <sz val="10"/>
        <rFont val="Tahoma"/>
        <family val="2"/>
      </rPr>
      <t>L</t>
    </r>
  </si>
  <si>
    <t>Dış hava sıcaklığı :</t>
  </si>
  <si>
    <t>°C      = (</t>
  </si>
  <si>
    <t>K)</t>
  </si>
  <si>
    <r>
      <t>P</t>
    </r>
    <r>
      <rPr>
        <vertAlign val="subscript"/>
        <sz val="10"/>
        <rFont val="Tahoma"/>
        <family val="2"/>
      </rPr>
      <t>LD</t>
    </r>
  </si>
  <si>
    <r>
      <t xml:space="preserve"> P</t>
    </r>
    <r>
      <rPr>
        <i/>
        <vertAlign val="subscript"/>
        <sz val="11"/>
        <rFont val="Tahoma"/>
        <family val="2"/>
      </rPr>
      <t>LD</t>
    </r>
    <r>
      <rPr>
        <i/>
        <sz val="11"/>
        <rFont val="Tahoma"/>
        <family val="2"/>
      </rPr>
      <t>= P</t>
    </r>
    <r>
      <rPr>
        <i/>
        <vertAlign val="subscript"/>
        <sz val="11"/>
        <rFont val="Tahoma"/>
        <family val="2"/>
      </rPr>
      <t>L</t>
    </r>
    <r>
      <rPr>
        <i/>
        <vertAlign val="subscript"/>
        <sz val="9"/>
        <rFont val="Tahoma"/>
        <family val="2"/>
      </rPr>
      <t>0</t>
    </r>
    <r>
      <rPr>
        <i/>
        <sz val="11"/>
        <rFont val="Tahoma"/>
        <family val="2"/>
      </rPr>
      <t xml:space="preserve"> x e</t>
    </r>
    <r>
      <rPr>
        <i/>
        <vertAlign val="superscript"/>
        <sz val="11"/>
        <rFont val="Tahoma"/>
        <family val="2"/>
      </rPr>
      <t>(-g.Z)/(R</t>
    </r>
    <r>
      <rPr>
        <i/>
        <vertAlign val="superscript"/>
        <sz val="9"/>
        <rFont val="Tahoma"/>
        <family val="2"/>
      </rPr>
      <t>L</t>
    </r>
    <r>
      <rPr>
        <i/>
        <vertAlign val="superscript"/>
        <sz val="11"/>
        <rFont val="Tahoma"/>
        <family val="2"/>
      </rPr>
      <t>.T</t>
    </r>
    <r>
      <rPr>
        <i/>
        <vertAlign val="superscript"/>
        <sz val="9"/>
        <rFont val="Tahoma"/>
        <family val="2"/>
      </rPr>
      <t>L</t>
    </r>
    <r>
      <rPr>
        <i/>
        <vertAlign val="superscript"/>
        <sz val="11"/>
        <rFont val="Tahoma"/>
        <family val="2"/>
      </rPr>
      <t xml:space="preserve">) </t>
    </r>
    <r>
      <rPr>
        <i/>
        <sz val="11"/>
        <rFont val="Tahoma"/>
        <family val="2"/>
      </rPr>
      <t xml:space="preserve">- </t>
    </r>
    <r>
      <rPr>
        <sz val="11"/>
        <rFont val="Tahoma"/>
        <family val="2"/>
      </rPr>
      <t>4300</t>
    </r>
  </si>
  <si>
    <t>(e =</t>
  </si>
  <si>
    <t>)</t>
  </si>
  <si>
    <r>
      <t>P</t>
    </r>
    <r>
      <rPr>
        <i/>
        <vertAlign val="subscript"/>
        <sz val="10"/>
        <rFont val="Tahoma"/>
        <family val="2"/>
      </rPr>
      <t>LD</t>
    </r>
    <r>
      <rPr>
        <i/>
        <sz val="10"/>
        <rFont val="Tahoma"/>
        <family val="2"/>
      </rPr>
      <t>/(R</t>
    </r>
    <r>
      <rPr>
        <i/>
        <vertAlign val="subscript"/>
        <sz val="10"/>
        <rFont val="Tahoma"/>
        <family val="2"/>
      </rPr>
      <t>L</t>
    </r>
    <r>
      <rPr>
        <i/>
        <sz val="10"/>
        <rFont val="Tahoma"/>
        <family val="2"/>
      </rPr>
      <t>xT</t>
    </r>
    <r>
      <rPr>
        <i/>
        <vertAlign val="subscript"/>
        <sz val="10"/>
        <rFont val="Tahoma"/>
        <family val="2"/>
      </rPr>
      <t>L</t>
    </r>
    <r>
      <rPr>
        <i/>
        <sz val="10"/>
        <rFont val="Tahoma"/>
        <family val="2"/>
      </rPr>
      <t>)</t>
    </r>
  </si>
  <si>
    <r>
      <t>kg/m</t>
    </r>
    <r>
      <rPr>
        <sz val="10"/>
        <rFont val="Arial"/>
        <family val="2"/>
      </rPr>
      <t>³</t>
    </r>
  </si>
  <si>
    <t>r (İç cidar prüzlülüğü)</t>
  </si>
  <si>
    <r>
      <t>ρ</t>
    </r>
    <r>
      <rPr>
        <b/>
        <i/>
        <vertAlign val="subscript"/>
        <sz val="10"/>
        <rFont val="Arial Tur"/>
        <family val="0"/>
      </rPr>
      <t xml:space="preserve">L </t>
    </r>
    <r>
      <rPr>
        <b/>
        <sz val="10"/>
        <rFont val="Arial Tur"/>
        <family val="0"/>
      </rPr>
      <t>(Dış hava yoğunluğu) (kg/m³)</t>
    </r>
  </si>
  <si>
    <r>
      <t>% CO</t>
    </r>
    <r>
      <rPr>
        <b/>
        <vertAlign val="subscript"/>
        <sz val="10"/>
        <rFont val="Arial Tur"/>
        <family val="0"/>
      </rPr>
      <t>2</t>
    </r>
    <r>
      <rPr>
        <b/>
        <sz val="10"/>
        <rFont val="Arial Tur"/>
        <family val="0"/>
      </rPr>
      <t xml:space="preserve"> (Hacimce CO</t>
    </r>
    <r>
      <rPr>
        <b/>
        <vertAlign val="subscript"/>
        <sz val="10"/>
        <rFont val="Arial Tur"/>
        <family val="0"/>
      </rPr>
      <t>2</t>
    </r>
    <r>
      <rPr>
        <b/>
        <sz val="10"/>
        <rFont val="Arial Tur"/>
        <family val="0"/>
      </rPr>
      <t xml:space="preserve"> konsantrasyonu) ve P</t>
    </r>
    <r>
      <rPr>
        <b/>
        <vertAlign val="subscript"/>
        <sz val="10"/>
        <rFont val="Arial Tur"/>
        <family val="0"/>
      </rPr>
      <t>W</t>
    </r>
    <r>
      <rPr>
        <b/>
        <sz val="10"/>
        <rFont val="Arial Tur"/>
        <family val="0"/>
      </rPr>
      <t xml:space="preserve"> değeri (Pa)</t>
    </r>
  </si>
  <si>
    <t>m (Atık gaz kütle debisi) (kg/sn)</t>
  </si>
  <si>
    <t>6 nolu eğri (Üflemeli brülör)</t>
  </si>
  <si>
    <t>3 nolu eğri (Üflemesiz brülör)</t>
  </si>
  <si>
    <t>QN &gt; 2000 KW</t>
  </si>
  <si>
    <r>
      <t>1/</t>
    </r>
    <r>
      <rPr>
        <b/>
        <sz val="10"/>
        <rFont val="Arial"/>
        <family val="2"/>
      </rPr>
      <t>Λ</t>
    </r>
    <r>
      <rPr>
        <b/>
        <sz val="13"/>
        <rFont val="Arial Tur"/>
        <family val="0"/>
      </rPr>
      <t xml:space="preserve"> </t>
    </r>
    <r>
      <rPr>
        <b/>
        <sz val="10"/>
        <rFont val="Arial Tur"/>
        <family val="0"/>
      </rPr>
      <t>(Isı iletim direnci) (m</t>
    </r>
    <r>
      <rPr>
        <b/>
        <sz val="10"/>
        <rFont val="Arial"/>
        <family val="2"/>
      </rPr>
      <t>²°</t>
    </r>
    <r>
      <rPr>
        <b/>
        <sz val="10"/>
        <rFont val="Arial Tur"/>
        <family val="0"/>
      </rPr>
      <t>K/W)</t>
    </r>
  </si>
  <si>
    <t>y (Biçim sayaısı)</t>
  </si>
  <si>
    <t>Yuvarlak ve oval kesitler için = 1, Kare ve dikdörtgen kesitler için = 1.1</t>
  </si>
  <si>
    <t>λ</t>
  </si>
  <si>
    <r>
      <t>(W/m</t>
    </r>
    <r>
      <rPr>
        <sz val="10"/>
        <rFont val="Arial"/>
        <family val="2"/>
      </rPr>
      <t>°</t>
    </r>
    <r>
      <rPr>
        <sz val="10"/>
        <rFont val="Arial Tur"/>
        <family val="0"/>
      </rPr>
      <t>K)</t>
    </r>
  </si>
  <si>
    <r>
      <t>D</t>
    </r>
    <r>
      <rPr>
        <b/>
        <vertAlign val="subscript"/>
        <sz val="10"/>
        <rFont val="Arial Tur"/>
        <family val="0"/>
      </rPr>
      <t>h</t>
    </r>
  </si>
  <si>
    <t>Isı iletim kat sayısı :</t>
  </si>
  <si>
    <t>Baca iç hidrolik çapı :</t>
  </si>
  <si>
    <r>
      <t>D</t>
    </r>
    <r>
      <rPr>
        <b/>
        <vertAlign val="subscript"/>
        <sz val="10"/>
        <rFont val="Arial Tur"/>
        <family val="0"/>
      </rPr>
      <t>ha</t>
    </r>
  </si>
  <si>
    <t>Yalıtım dış hidrolik çapı :</t>
  </si>
  <si>
    <t>(Tablo 17)</t>
  </si>
  <si>
    <r>
      <t>D</t>
    </r>
    <r>
      <rPr>
        <b/>
        <vertAlign val="subscript"/>
        <sz val="10"/>
        <rFont val="Arial Tur"/>
        <family val="0"/>
      </rPr>
      <t>2</t>
    </r>
  </si>
  <si>
    <t>Bacanın dış hidrolik çapı :</t>
  </si>
  <si>
    <t>Alüminyum</t>
  </si>
  <si>
    <t>Çelik</t>
  </si>
  <si>
    <t>Paslanmaz çelik</t>
  </si>
  <si>
    <t>Mineral elyaf</t>
  </si>
  <si>
    <r>
      <t>ρ</t>
    </r>
    <r>
      <rPr>
        <sz val="8"/>
        <rFont val="Arial Tur"/>
        <family val="0"/>
      </rPr>
      <t xml:space="preserve"> </t>
    </r>
  </si>
  <si>
    <r>
      <t>kg/m</t>
    </r>
    <r>
      <rPr>
        <sz val="8"/>
        <rFont val="Arial"/>
        <family val="2"/>
      </rPr>
      <t>³</t>
    </r>
  </si>
  <si>
    <t>kj/(kg°K)</t>
  </si>
  <si>
    <t>t</t>
  </si>
  <si>
    <t>W/(m°K)</t>
  </si>
  <si>
    <r>
      <t>λ</t>
    </r>
    <r>
      <rPr>
        <b/>
        <vertAlign val="subscript"/>
        <sz val="10"/>
        <rFont val="Arial"/>
        <family val="2"/>
      </rPr>
      <t>baca</t>
    </r>
  </si>
  <si>
    <r>
      <t>λ</t>
    </r>
    <r>
      <rPr>
        <b/>
        <vertAlign val="subscript"/>
        <sz val="10"/>
        <rFont val="Arial"/>
        <family val="2"/>
      </rPr>
      <t>yal</t>
    </r>
  </si>
  <si>
    <t>Tablo 17</t>
  </si>
  <si>
    <t>c</t>
  </si>
  <si>
    <t>Duman Kanalı</t>
  </si>
  <si>
    <t>Baca</t>
  </si>
  <si>
    <t>304 Paslanmaz</t>
  </si>
  <si>
    <r>
      <t>1/</t>
    </r>
    <r>
      <rPr>
        <b/>
        <sz val="10"/>
        <rFont val="Arial"/>
        <family val="2"/>
      </rPr>
      <t>Λ</t>
    </r>
    <r>
      <rPr>
        <b/>
        <vertAlign val="subscript"/>
        <sz val="10"/>
        <rFont val="Arial"/>
        <family val="2"/>
      </rPr>
      <t>duman kanalı</t>
    </r>
  </si>
  <si>
    <r>
      <t>1/</t>
    </r>
    <r>
      <rPr>
        <b/>
        <sz val="10"/>
        <rFont val="Arial"/>
        <family val="2"/>
      </rPr>
      <t>Λ</t>
    </r>
    <r>
      <rPr>
        <b/>
        <vertAlign val="subscript"/>
        <sz val="10"/>
        <rFont val="Arial"/>
        <family val="2"/>
      </rPr>
      <t>baca</t>
    </r>
  </si>
  <si>
    <r>
      <t>y x [(D</t>
    </r>
    <r>
      <rPr>
        <vertAlign val="subscript"/>
        <sz val="10"/>
        <rFont val="Arial Tur"/>
        <family val="0"/>
      </rPr>
      <t>h</t>
    </r>
    <r>
      <rPr>
        <sz val="10"/>
        <rFont val="Arial Tur"/>
        <family val="0"/>
      </rPr>
      <t>/2x</t>
    </r>
    <r>
      <rPr>
        <sz val="10"/>
        <rFont val="Arial"/>
        <family val="2"/>
      </rPr>
      <t>λ</t>
    </r>
    <r>
      <rPr>
        <vertAlign val="subscript"/>
        <sz val="10"/>
        <rFont val="Arial Tur"/>
        <family val="0"/>
      </rPr>
      <t>baca</t>
    </r>
    <r>
      <rPr>
        <sz val="10"/>
        <rFont val="Arial Tur"/>
        <family val="0"/>
      </rPr>
      <t>) x (ln(D</t>
    </r>
    <r>
      <rPr>
        <vertAlign val="subscript"/>
        <sz val="10"/>
        <rFont val="Arial Tur"/>
        <family val="0"/>
      </rPr>
      <t>2</t>
    </r>
    <r>
      <rPr>
        <sz val="10"/>
        <rFont val="Arial Tur"/>
        <family val="0"/>
      </rPr>
      <t>/D</t>
    </r>
    <r>
      <rPr>
        <vertAlign val="subscript"/>
        <sz val="10"/>
        <rFont val="Arial Tur"/>
        <family val="0"/>
      </rPr>
      <t>h</t>
    </r>
    <r>
      <rPr>
        <sz val="10"/>
        <rFont val="Arial Tur"/>
        <family val="0"/>
      </rPr>
      <t>) + (D</t>
    </r>
    <r>
      <rPr>
        <vertAlign val="subscript"/>
        <sz val="10"/>
        <rFont val="Arial Tur"/>
        <family val="0"/>
      </rPr>
      <t>h</t>
    </r>
    <r>
      <rPr>
        <sz val="10"/>
        <rFont val="Arial Tur"/>
        <family val="0"/>
      </rPr>
      <t>/2xλ</t>
    </r>
    <r>
      <rPr>
        <vertAlign val="subscript"/>
        <sz val="10"/>
        <rFont val="Arial Tur"/>
        <family val="0"/>
      </rPr>
      <t>yal</t>
    </r>
    <r>
      <rPr>
        <sz val="10"/>
        <rFont val="Arial Tur"/>
        <family val="0"/>
      </rPr>
      <t>) x (ln(D</t>
    </r>
    <r>
      <rPr>
        <vertAlign val="subscript"/>
        <sz val="10"/>
        <rFont val="Arial Tur"/>
        <family val="0"/>
      </rPr>
      <t>ha</t>
    </r>
    <r>
      <rPr>
        <sz val="10"/>
        <rFont val="Arial Tur"/>
        <family val="0"/>
      </rPr>
      <t>/D</t>
    </r>
    <r>
      <rPr>
        <vertAlign val="subscript"/>
        <sz val="10"/>
        <rFont val="Arial Tur"/>
        <family val="0"/>
      </rPr>
      <t>2</t>
    </r>
    <r>
      <rPr>
        <sz val="10"/>
        <rFont val="Arial Tur"/>
        <family val="0"/>
      </rPr>
      <t>)]</t>
    </r>
  </si>
  <si>
    <t>m²°K/W</t>
  </si>
  <si>
    <r>
      <t>k</t>
    </r>
    <r>
      <rPr>
        <b/>
        <sz val="13"/>
        <rFont val="Arial Tur"/>
        <family val="0"/>
      </rPr>
      <t xml:space="preserve"> </t>
    </r>
    <r>
      <rPr>
        <b/>
        <sz val="10"/>
        <rFont val="Arial Tur"/>
        <family val="0"/>
      </rPr>
      <t>(Bacanın ısı geçirme kat sayısı) (W / m</t>
    </r>
    <r>
      <rPr>
        <b/>
        <sz val="10"/>
        <rFont val="Arial"/>
        <family val="2"/>
      </rPr>
      <t>°</t>
    </r>
    <r>
      <rPr>
        <b/>
        <sz val="10"/>
        <rFont val="Arial Tur"/>
        <family val="0"/>
      </rPr>
      <t>K)</t>
    </r>
  </si>
  <si>
    <t>k</t>
  </si>
  <si>
    <r>
      <t>1/</t>
    </r>
    <r>
      <rPr>
        <sz val="10"/>
        <rFont val="Arial"/>
        <family val="2"/>
      </rPr>
      <t>α</t>
    </r>
    <r>
      <rPr>
        <vertAlign val="subscript"/>
        <sz val="10"/>
        <rFont val="Arial Tur"/>
        <family val="0"/>
      </rPr>
      <t xml:space="preserve">i </t>
    </r>
    <r>
      <rPr>
        <sz val="10"/>
        <rFont val="Arial Tur"/>
        <family val="0"/>
      </rPr>
      <t>+</t>
    </r>
    <r>
      <rPr>
        <i/>
        <sz val="10"/>
        <rFont val="Arial Tur"/>
        <family val="0"/>
      </rPr>
      <t xml:space="preserve"> </t>
    </r>
    <r>
      <rPr>
        <sz val="10"/>
        <rFont val="Arial Tur"/>
        <family val="0"/>
      </rPr>
      <t>S</t>
    </r>
    <r>
      <rPr>
        <vertAlign val="subscript"/>
        <sz val="10"/>
        <rFont val="Arial Tur"/>
        <family val="0"/>
      </rPr>
      <t xml:space="preserve">H  </t>
    </r>
    <r>
      <rPr>
        <sz val="10"/>
        <rFont val="Arial Tur"/>
        <family val="0"/>
      </rPr>
      <t>x [ 1/</t>
    </r>
    <r>
      <rPr>
        <sz val="10"/>
        <rFont val="Arial"/>
        <family val="2"/>
      </rPr>
      <t>Λ</t>
    </r>
    <r>
      <rPr>
        <sz val="10"/>
        <rFont val="Arial Tur"/>
        <family val="0"/>
      </rPr>
      <t xml:space="preserve"> + D</t>
    </r>
    <r>
      <rPr>
        <vertAlign val="subscript"/>
        <sz val="10"/>
        <rFont val="Arial Tur"/>
        <family val="0"/>
      </rPr>
      <t xml:space="preserve">h </t>
    </r>
    <r>
      <rPr>
        <sz val="10"/>
        <rFont val="Arial Tur"/>
        <family val="0"/>
      </rPr>
      <t>/ (D</t>
    </r>
    <r>
      <rPr>
        <vertAlign val="subscript"/>
        <sz val="10"/>
        <rFont val="Arial Tur"/>
        <family val="0"/>
      </rPr>
      <t>ha</t>
    </r>
    <r>
      <rPr>
        <sz val="10"/>
        <rFont val="Arial Tur"/>
        <family val="0"/>
      </rPr>
      <t xml:space="preserve"> x </t>
    </r>
    <r>
      <rPr>
        <sz val="10"/>
        <rFont val="Arial"/>
        <family val="2"/>
      </rPr>
      <t>α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)]</t>
    </r>
  </si>
  <si>
    <r>
      <t>S</t>
    </r>
    <r>
      <rPr>
        <b/>
        <vertAlign val="subscript"/>
        <sz val="10"/>
        <rFont val="Arial Tur"/>
        <family val="0"/>
      </rPr>
      <t>H</t>
    </r>
    <r>
      <rPr>
        <b/>
        <sz val="10"/>
        <rFont val="Arial Tur"/>
        <family val="0"/>
      </rPr>
      <t xml:space="preserve"> </t>
    </r>
  </si>
  <si>
    <r>
      <t>α</t>
    </r>
    <r>
      <rPr>
        <b/>
        <vertAlign val="subscript"/>
        <sz val="10"/>
        <rFont val="Arial Tur"/>
        <family val="0"/>
      </rPr>
      <t>i</t>
    </r>
    <r>
      <rPr>
        <b/>
        <sz val="10"/>
        <rFont val="Arial Tur"/>
        <family val="0"/>
      </rPr>
      <t xml:space="preserve"> </t>
    </r>
  </si>
  <si>
    <r>
      <t>α</t>
    </r>
    <r>
      <rPr>
        <b/>
        <vertAlign val="subscript"/>
        <sz val="10"/>
        <rFont val="Arial Tur"/>
        <family val="0"/>
      </rPr>
      <t>a</t>
    </r>
    <r>
      <rPr>
        <b/>
        <sz val="10"/>
        <rFont val="Arial Tur"/>
        <family val="0"/>
      </rPr>
      <t xml:space="preserve"> </t>
    </r>
  </si>
  <si>
    <t>Düzeltme katsayısı =</t>
  </si>
  <si>
    <t>İç yüzey ısı taşınım katsayısı</t>
  </si>
  <si>
    <t>(Garfik 5)</t>
  </si>
  <si>
    <t>Dış yüzey ısı taşınım katsayısı</t>
  </si>
  <si>
    <r>
      <t>k</t>
    </r>
    <r>
      <rPr>
        <b/>
        <vertAlign val="subscript"/>
        <sz val="10"/>
        <rFont val="Arial Tur"/>
        <family val="0"/>
      </rPr>
      <t>duman kanalı</t>
    </r>
  </si>
  <si>
    <r>
      <t>k</t>
    </r>
    <r>
      <rPr>
        <b/>
        <vertAlign val="subscript"/>
        <sz val="10"/>
        <rFont val="Arial Tur"/>
        <family val="0"/>
      </rPr>
      <t>baca</t>
    </r>
  </si>
  <si>
    <t>kg/m³</t>
  </si>
  <si>
    <t>m (Atık gaz kütle debisi)</t>
  </si>
  <si>
    <t>W / m°K</t>
  </si>
  <si>
    <r>
      <t>K</t>
    </r>
    <r>
      <rPr>
        <b/>
        <sz val="13"/>
        <rFont val="Arial Tur"/>
        <family val="0"/>
      </rPr>
      <t xml:space="preserve"> </t>
    </r>
    <r>
      <rPr>
        <b/>
        <sz val="10"/>
        <rFont val="Arial Tur"/>
        <family val="0"/>
      </rPr>
      <t>(Soğuma sayısının hesabı)</t>
    </r>
  </si>
  <si>
    <r>
      <t>P</t>
    </r>
    <r>
      <rPr>
        <vertAlign val="subscript"/>
        <sz val="10"/>
        <rFont val="Arial Tur"/>
        <family val="0"/>
      </rPr>
      <t>LD</t>
    </r>
    <r>
      <rPr>
        <sz val="10"/>
        <rFont val="Arial Tur"/>
        <family val="0"/>
      </rPr>
      <t xml:space="preserve"> (Dış hava basıncı)</t>
    </r>
  </si>
  <si>
    <r>
      <t>ρ</t>
    </r>
    <r>
      <rPr>
        <i/>
        <vertAlign val="subscript"/>
        <sz val="10"/>
        <rFont val="Arial Tur"/>
        <family val="0"/>
      </rPr>
      <t xml:space="preserve">L </t>
    </r>
    <r>
      <rPr>
        <sz val="10"/>
        <rFont val="Arial Tur"/>
        <family val="0"/>
      </rPr>
      <t>(Dış hava yoğunluğu)</t>
    </r>
  </si>
  <si>
    <r>
      <t xml:space="preserve"> P</t>
    </r>
    <r>
      <rPr>
        <vertAlign val="subscript"/>
        <sz val="10"/>
        <rFont val="Arial Tur"/>
        <family val="0"/>
      </rPr>
      <t>W</t>
    </r>
    <r>
      <rPr>
        <sz val="10"/>
        <rFont val="Arial Tur"/>
        <family val="0"/>
      </rPr>
      <t xml:space="preserve"> değeri</t>
    </r>
  </si>
  <si>
    <r>
      <t>1/</t>
    </r>
    <r>
      <rPr>
        <sz val="10"/>
        <rFont val="Arial"/>
        <family val="2"/>
      </rPr>
      <t>Λ</t>
    </r>
    <r>
      <rPr>
        <sz val="13"/>
        <rFont val="Arial Tur"/>
        <family val="0"/>
      </rPr>
      <t xml:space="preserve"> </t>
    </r>
    <r>
      <rPr>
        <sz val="10"/>
        <rFont val="Arial Tur"/>
        <family val="0"/>
      </rPr>
      <t xml:space="preserve">(Isı iletim direnci) </t>
    </r>
    <r>
      <rPr>
        <vertAlign val="subscript"/>
        <sz val="10"/>
        <rFont val="Arial Tur"/>
        <family val="0"/>
      </rPr>
      <t>Duman kanalı</t>
    </r>
  </si>
  <si>
    <r>
      <t>1/</t>
    </r>
    <r>
      <rPr>
        <sz val="10"/>
        <rFont val="Arial"/>
        <family val="2"/>
      </rPr>
      <t>Λ</t>
    </r>
    <r>
      <rPr>
        <sz val="13"/>
        <rFont val="Arial Tur"/>
        <family val="0"/>
      </rPr>
      <t xml:space="preserve"> </t>
    </r>
    <r>
      <rPr>
        <sz val="10"/>
        <rFont val="Arial Tur"/>
        <family val="0"/>
      </rPr>
      <t xml:space="preserve">(Isı iletim direnci) </t>
    </r>
    <r>
      <rPr>
        <vertAlign val="subscript"/>
        <sz val="10"/>
        <rFont val="Arial Tur"/>
        <family val="0"/>
      </rPr>
      <t>Baca</t>
    </r>
  </si>
  <si>
    <r>
      <t>k</t>
    </r>
    <r>
      <rPr>
        <sz val="13"/>
        <rFont val="Arial Tur"/>
        <family val="0"/>
      </rPr>
      <t xml:space="preserve"> </t>
    </r>
    <r>
      <rPr>
        <sz val="10"/>
        <rFont val="Arial Tur"/>
        <family val="0"/>
      </rPr>
      <t xml:space="preserve">(Bacanın ısı geçirme kat sayısı) </t>
    </r>
    <r>
      <rPr>
        <vertAlign val="subscript"/>
        <sz val="10"/>
        <rFont val="Arial Tur"/>
        <family val="0"/>
      </rPr>
      <t>Duman kanalı</t>
    </r>
  </si>
  <si>
    <r>
      <t>k</t>
    </r>
    <r>
      <rPr>
        <sz val="13"/>
        <rFont val="Arial Tur"/>
        <family val="0"/>
      </rPr>
      <t xml:space="preserve"> </t>
    </r>
    <r>
      <rPr>
        <sz val="10"/>
        <rFont val="Arial Tur"/>
        <family val="0"/>
      </rPr>
      <t xml:space="preserve">(Bacanın ısı geçirme kat sayısı) </t>
    </r>
    <r>
      <rPr>
        <vertAlign val="subscript"/>
        <sz val="10"/>
        <rFont val="Arial Tur"/>
        <family val="0"/>
      </rPr>
      <t>Baca</t>
    </r>
  </si>
  <si>
    <r>
      <t>K</t>
    </r>
    <r>
      <rPr>
        <sz val="13"/>
        <rFont val="Arial Tur"/>
        <family val="0"/>
      </rPr>
      <t xml:space="preserve"> </t>
    </r>
    <r>
      <rPr>
        <sz val="10"/>
        <rFont val="Arial Tur"/>
        <family val="0"/>
      </rPr>
      <t xml:space="preserve">(Soğuma sayısı) </t>
    </r>
    <r>
      <rPr>
        <vertAlign val="subscript"/>
        <sz val="10"/>
        <rFont val="Arial Tur"/>
        <family val="0"/>
      </rPr>
      <t>Duman kanalı</t>
    </r>
  </si>
  <si>
    <r>
      <t>K</t>
    </r>
    <r>
      <rPr>
        <sz val="13"/>
        <rFont val="Arial Tur"/>
        <family val="0"/>
      </rPr>
      <t xml:space="preserve"> </t>
    </r>
    <r>
      <rPr>
        <sz val="10"/>
        <rFont val="Arial Tur"/>
        <family val="0"/>
      </rPr>
      <t xml:space="preserve">(Soğuma sayısı) </t>
    </r>
    <r>
      <rPr>
        <vertAlign val="subscript"/>
        <sz val="10"/>
        <rFont val="Arial Tur"/>
        <family val="0"/>
      </rPr>
      <t>Baca</t>
    </r>
  </si>
  <si>
    <r>
      <t>% CO</t>
    </r>
    <r>
      <rPr>
        <vertAlign val="subscript"/>
        <sz val="10"/>
        <rFont val="Arial Tur"/>
        <family val="0"/>
      </rPr>
      <t>2</t>
    </r>
    <r>
      <rPr>
        <sz val="10"/>
        <rFont val="Arial Tur"/>
        <family val="0"/>
      </rPr>
      <t xml:space="preserve"> (Hacimce CO</t>
    </r>
    <r>
      <rPr>
        <vertAlign val="subscript"/>
        <sz val="10"/>
        <rFont val="Arial Tur"/>
        <family val="0"/>
      </rPr>
      <t>2</t>
    </r>
    <r>
      <rPr>
        <sz val="10"/>
        <rFont val="Arial Tur"/>
        <family val="0"/>
      </rPr>
      <t xml:space="preserve"> konsantrasyonu) </t>
    </r>
  </si>
  <si>
    <t>HESAPLAMA SONUÇLARI</t>
  </si>
  <si>
    <t>K</t>
  </si>
  <si>
    <t xml:space="preserve"> U x k x H</t>
  </si>
  <si>
    <r>
      <t xml:space="preserve">  m x c</t>
    </r>
    <r>
      <rPr>
        <i/>
        <vertAlign val="subscript"/>
        <sz val="10"/>
        <rFont val="Arial Tur"/>
        <family val="0"/>
      </rPr>
      <t>p</t>
    </r>
  </si>
  <si>
    <t>U</t>
  </si>
  <si>
    <t>Bacanın iç çevre uzunluğu</t>
  </si>
  <si>
    <t>Isı geçirme katsayısı</t>
  </si>
  <si>
    <t>H</t>
  </si>
  <si>
    <t>Atık gaz kütle debisi</t>
  </si>
  <si>
    <r>
      <t>c</t>
    </r>
    <r>
      <rPr>
        <b/>
        <vertAlign val="subscript"/>
        <sz val="10"/>
        <rFont val="Arial Tur"/>
        <family val="0"/>
      </rPr>
      <t>p</t>
    </r>
  </si>
  <si>
    <t>Atık gazın ısınma ısısı</t>
  </si>
  <si>
    <t>j/(kg°K)</t>
  </si>
  <si>
    <t>Grafik 6</t>
  </si>
  <si>
    <t>eğerli?</t>
  </si>
  <si>
    <r>
      <t>K</t>
    </r>
    <r>
      <rPr>
        <b/>
        <vertAlign val="subscript"/>
        <sz val="10"/>
        <rFont val="Arial Tur"/>
        <family val="0"/>
      </rPr>
      <t>duman kanalı</t>
    </r>
  </si>
  <si>
    <r>
      <t>K</t>
    </r>
    <r>
      <rPr>
        <b/>
        <vertAlign val="subscript"/>
        <sz val="10"/>
        <rFont val="Arial Tur"/>
        <family val="0"/>
      </rPr>
      <t>baca</t>
    </r>
  </si>
  <si>
    <r>
      <t>T</t>
    </r>
    <r>
      <rPr>
        <b/>
        <vertAlign val="subscript"/>
        <sz val="10"/>
        <rFont val="Arial Tur"/>
        <family val="0"/>
      </rPr>
      <t>e</t>
    </r>
    <r>
      <rPr>
        <b/>
        <sz val="10"/>
        <rFont val="Arial Tur"/>
        <family val="0"/>
      </rPr>
      <t xml:space="preserve"> (Bacaya girişteki gazın sıcaklığı) (</t>
    </r>
    <r>
      <rPr>
        <b/>
        <sz val="10"/>
        <rFont val="Arial"/>
        <family val="2"/>
      </rPr>
      <t>°</t>
    </r>
    <r>
      <rPr>
        <b/>
        <sz val="10"/>
        <rFont val="Arial Tur"/>
        <family val="0"/>
      </rPr>
      <t>K)</t>
    </r>
  </si>
  <si>
    <r>
      <t>T</t>
    </r>
    <r>
      <rPr>
        <b/>
        <i/>
        <vertAlign val="subscript"/>
        <sz val="10"/>
        <rFont val="Arial Tur"/>
        <family val="0"/>
      </rPr>
      <t>e</t>
    </r>
  </si>
  <si>
    <r>
      <t>T</t>
    </r>
    <r>
      <rPr>
        <b/>
        <i/>
        <vertAlign val="subscript"/>
        <sz val="10"/>
        <rFont val="Arial Tur"/>
        <family val="0"/>
      </rPr>
      <t>u</t>
    </r>
    <r>
      <rPr>
        <b/>
        <i/>
        <sz val="10"/>
        <rFont val="Arial Tur"/>
        <family val="0"/>
      </rPr>
      <t xml:space="preserve">+ </t>
    </r>
    <r>
      <rPr>
        <b/>
        <sz val="10"/>
        <rFont val="Arial Tur"/>
        <family val="0"/>
      </rPr>
      <t>(</t>
    </r>
    <r>
      <rPr>
        <b/>
        <i/>
        <sz val="10"/>
        <rFont val="Arial Tur"/>
        <family val="0"/>
      </rPr>
      <t>T</t>
    </r>
    <r>
      <rPr>
        <b/>
        <i/>
        <vertAlign val="subscript"/>
        <sz val="10"/>
        <rFont val="Arial Tur"/>
        <family val="0"/>
      </rPr>
      <t xml:space="preserve">w </t>
    </r>
    <r>
      <rPr>
        <b/>
        <i/>
        <sz val="10"/>
        <rFont val="Arial Tur"/>
        <family val="0"/>
      </rPr>
      <t>- T</t>
    </r>
    <r>
      <rPr>
        <b/>
        <i/>
        <vertAlign val="subscript"/>
        <sz val="10"/>
        <rFont val="Arial Tur"/>
        <family val="0"/>
      </rPr>
      <t>u</t>
    </r>
    <r>
      <rPr>
        <b/>
        <sz val="10"/>
        <rFont val="Arial Tur"/>
        <family val="0"/>
      </rPr>
      <t xml:space="preserve">) x </t>
    </r>
    <r>
      <rPr>
        <b/>
        <i/>
        <sz val="10"/>
        <rFont val="Arial Tur"/>
        <family val="0"/>
      </rPr>
      <t>e</t>
    </r>
    <r>
      <rPr>
        <b/>
        <vertAlign val="superscript"/>
        <sz val="10"/>
        <rFont val="Arial Tur"/>
        <family val="0"/>
      </rPr>
      <t>-K</t>
    </r>
  </si>
  <si>
    <r>
      <t>T</t>
    </r>
    <r>
      <rPr>
        <b/>
        <vertAlign val="subscript"/>
        <sz val="10"/>
        <rFont val="Arial Tur"/>
        <family val="0"/>
      </rPr>
      <t>u</t>
    </r>
  </si>
  <si>
    <r>
      <t>Isıtılımış mahellerden geçen bacalarda T</t>
    </r>
    <r>
      <rPr>
        <vertAlign val="subscript"/>
        <sz val="10"/>
        <rFont val="Arial Tur"/>
        <family val="0"/>
      </rPr>
      <t>U</t>
    </r>
    <r>
      <rPr>
        <sz val="10"/>
        <rFont val="Arial Tur"/>
        <family val="0"/>
      </rPr>
      <t>=</t>
    </r>
  </si>
  <si>
    <r>
      <t>°</t>
    </r>
    <r>
      <rPr>
        <sz val="10"/>
        <rFont val="Arial Tur"/>
        <family val="0"/>
      </rPr>
      <t>K</t>
    </r>
  </si>
  <si>
    <r>
      <t>Isıtılımayan mahellerden geçen bacalarda T</t>
    </r>
    <r>
      <rPr>
        <vertAlign val="subscript"/>
        <sz val="10"/>
        <rFont val="Arial Tur"/>
        <family val="0"/>
      </rPr>
      <t>U</t>
    </r>
    <r>
      <rPr>
        <sz val="10"/>
        <rFont val="Arial Tur"/>
        <family val="0"/>
      </rPr>
      <t>=</t>
    </r>
  </si>
  <si>
    <r>
      <t>Mutat için açıkta serbest bacalarda T</t>
    </r>
    <r>
      <rPr>
        <vertAlign val="subscript"/>
        <sz val="10"/>
        <rFont val="Arial Tur"/>
        <family val="0"/>
      </rPr>
      <t>U</t>
    </r>
    <r>
      <rPr>
        <sz val="10"/>
        <rFont val="Arial Tur"/>
        <family val="0"/>
      </rPr>
      <t>=</t>
    </r>
  </si>
  <si>
    <r>
      <t>T</t>
    </r>
    <r>
      <rPr>
        <b/>
        <vertAlign val="subscript"/>
        <sz val="10"/>
        <rFont val="Arial Tur"/>
        <family val="0"/>
      </rPr>
      <t>w</t>
    </r>
  </si>
  <si>
    <t xml:space="preserve">Üretici cihaz kataloğunda verilmeli, verilmediği durumlarda </t>
  </si>
  <si>
    <t>(175 °C)</t>
  </si>
  <si>
    <r>
      <t>T</t>
    </r>
    <r>
      <rPr>
        <vertAlign val="subscript"/>
        <sz val="10"/>
        <rFont val="Arial Tur"/>
        <family val="0"/>
      </rPr>
      <t>e</t>
    </r>
    <r>
      <rPr>
        <sz val="10"/>
        <rFont val="Arial Tur"/>
        <family val="0"/>
      </rPr>
      <t xml:space="preserve"> (Bacaya girişteki gazın sıcaklığı) </t>
    </r>
  </si>
  <si>
    <t>°K</t>
  </si>
  <si>
    <r>
      <t xml:space="preserve">448,15 </t>
    </r>
    <r>
      <rPr>
        <sz val="10"/>
        <rFont val="Arial"/>
        <family val="2"/>
      </rPr>
      <t>°</t>
    </r>
    <r>
      <rPr>
        <sz val="10"/>
        <rFont val="Arial Tur"/>
        <family val="0"/>
      </rPr>
      <t>K</t>
    </r>
  </si>
  <si>
    <r>
      <t>T</t>
    </r>
    <r>
      <rPr>
        <b/>
        <i/>
        <vertAlign val="subscript"/>
        <sz val="10"/>
        <rFont val="Arial Tur"/>
        <family val="0"/>
      </rPr>
      <t>m</t>
    </r>
  </si>
  <si>
    <r>
      <t>T</t>
    </r>
    <r>
      <rPr>
        <b/>
        <i/>
        <vertAlign val="subscript"/>
        <sz val="10"/>
        <rFont val="Arial Tur"/>
        <family val="0"/>
      </rPr>
      <t>L</t>
    </r>
  </si>
  <si>
    <r>
      <t>Dış hava sıcaklığı (</t>
    </r>
    <r>
      <rPr>
        <sz val="10"/>
        <rFont val="Arial"/>
        <family val="2"/>
      </rPr>
      <t>°</t>
    </r>
    <r>
      <rPr>
        <sz val="10"/>
        <rFont val="Arial Tur"/>
        <family val="0"/>
      </rPr>
      <t>K)</t>
    </r>
  </si>
  <si>
    <r>
      <t>T</t>
    </r>
    <r>
      <rPr>
        <b/>
        <i/>
        <vertAlign val="subscript"/>
        <sz val="10"/>
        <rFont val="Arial Tur"/>
        <family val="0"/>
      </rPr>
      <t>L</t>
    </r>
    <r>
      <rPr>
        <b/>
        <i/>
        <sz val="10"/>
        <rFont val="Arial Tur"/>
        <family val="0"/>
      </rPr>
      <t xml:space="preserve"> + </t>
    </r>
    <r>
      <rPr>
        <b/>
        <sz val="10"/>
        <rFont val="Arial Tur"/>
        <family val="0"/>
      </rPr>
      <t>((</t>
    </r>
    <r>
      <rPr>
        <b/>
        <i/>
        <sz val="10"/>
        <rFont val="Arial Tur"/>
        <family val="0"/>
      </rPr>
      <t>T</t>
    </r>
    <r>
      <rPr>
        <b/>
        <i/>
        <vertAlign val="subscript"/>
        <sz val="10"/>
        <rFont val="Arial Tur"/>
        <family val="0"/>
      </rPr>
      <t>e</t>
    </r>
    <r>
      <rPr>
        <b/>
        <i/>
        <sz val="10"/>
        <rFont val="Arial Tur"/>
        <family val="0"/>
      </rPr>
      <t>-T</t>
    </r>
    <r>
      <rPr>
        <b/>
        <i/>
        <vertAlign val="subscript"/>
        <sz val="10"/>
        <rFont val="Arial Tur"/>
        <family val="0"/>
      </rPr>
      <t>L</t>
    </r>
    <r>
      <rPr>
        <b/>
        <sz val="10"/>
        <rFont val="Arial Tur"/>
        <family val="0"/>
      </rPr>
      <t>)</t>
    </r>
    <r>
      <rPr>
        <b/>
        <i/>
        <sz val="10"/>
        <rFont val="Arial Tur"/>
        <family val="0"/>
      </rPr>
      <t>/K) x</t>
    </r>
    <r>
      <rPr>
        <b/>
        <sz val="10"/>
        <rFont val="Arial Tur"/>
        <family val="0"/>
      </rPr>
      <t xml:space="preserve">(1- </t>
    </r>
    <r>
      <rPr>
        <b/>
        <i/>
        <sz val="10"/>
        <rFont val="Arial Tur"/>
        <family val="0"/>
      </rPr>
      <t>e</t>
    </r>
    <r>
      <rPr>
        <b/>
        <vertAlign val="superscript"/>
        <sz val="10"/>
        <rFont val="Arial Tur"/>
        <family val="0"/>
      </rPr>
      <t>-K</t>
    </r>
    <r>
      <rPr>
        <b/>
        <sz val="10"/>
        <rFont val="Arial Tur"/>
        <family val="0"/>
      </rPr>
      <t>)</t>
    </r>
  </si>
  <si>
    <r>
      <t>T</t>
    </r>
    <r>
      <rPr>
        <b/>
        <i/>
        <vertAlign val="subscript"/>
        <sz val="10"/>
        <rFont val="Arial Tur"/>
        <family val="0"/>
      </rPr>
      <t>mv</t>
    </r>
  </si>
  <si>
    <r>
      <t>T</t>
    </r>
    <r>
      <rPr>
        <b/>
        <i/>
        <vertAlign val="subscript"/>
        <sz val="10"/>
        <rFont val="Arial Tur"/>
        <family val="0"/>
      </rPr>
      <t>u</t>
    </r>
    <r>
      <rPr>
        <b/>
        <i/>
        <sz val="10"/>
        <rFont val="Arial Tur"/>
        <family val="0"/>
      </rPr>
      <t xml:space="preserve"> + </t>
    </r>
    <r>
      <rPr>
        <b/>
        <sz val="10"/>
        <rFont val="Arial Tur"/>
        <family val="0"/>
      </rPr>
      <t>((</t>
    </r>
    <r>
      <rPr>
        <b/>
        <i/>
        <sz val="10"/>
        <rFont val="Arial Tur"/>
        <family val="0"/>
      </rPr>
      <t>T</t>
    </r>
    <r>
      <rPr>
        <b/>
        <i/>
        <vertAlign val="subscript"/>
        <sz val="10"/>
        <rFont val="Arial Tur"/>
        <family val="0"/>
      </rPr>
      <t>w</t>
    </r>
    <r>
      <rPr>
        <b/>
        <i/>
        <sz val="10"/>
        <rFont val="Arial Tur"/>
        <family val="0"/>
      </rPr>
      <t>-T</t>
    </r>
    <r>
      <rPr>
        <b/>
        <i/>
        <vertAlign val="subscript"/>
        <sz val="10"/>
        <rFont val="Arial Tur"/>
        <family val="0"/>
      </rPr>
      <t>u</t>
    </r>
    <r>
      <rPr>
        <b/>
        <sz val="10"/>
        <rFont val="Arial Tur"/>
        <family val="0"/>
      </rPr>
      <t>)</t>
    </r>
    <r>
      <rPr>
        <b/>
        <i/>
        <sz val="10"/>
        <rFont val="Arial Tur"/>
        <family val="0"/>
      </rPr>
      <t>/K) x</t>
    </r>
    <r>
      <rPr>
        <b/>
        <sz val="10"/>
        <rFont val="Arial Tur"/>
        <family val="0"/>
      </rPr>
      <t xml:space="preserve">(1- </t>
    </r>
    <r>
      <rPr>
        <b/>
        <i/>
        <sz val="10"/>
        <rFont val="Arial Tur"/>
        <family val="0"/>
      </rPr>
      <t>e</t>
    </r>
    <r>
      <rPr>
        <b/>
        <vertAlign val="superscript"/>
        <sz val="10"/>
        <rFont val="Arial Tur"/>
        <family val="0"/>
      </rPr>
      <t>-K</t>
    </r>
    <r>
      <rPr>
        <b/>
        <sz val="10"/>
        <rFont val="Arial Tur"/>
        <family val="0"/>
      </rPr>
      <t>)</t>
    </r>
  </si>
  <si>
    <r>
      <t>T</t>
    </r>
    <r>
      <rPr>
        <vertAlign val="subscript"/>
        <sz val="10"/>
        <rFont val="Arial Tur"/>
        <family val="0"/>
      </rPr>
      <t>mv</t>
    </r>
    <r>
      <rPr>
        <sz val="10"/>
        <rFont val="Arial Tur"/>
        <family val="0"/>
      </rPr>
      <t xml:space="preserve"> (Duman kanalındakiatık gazın ortalama sıcaklığı)</t>
    </r>
  </si>
  <si>
    <r>
      <t>ρ</t>
    </r>
    <r>
      <rPr>
        <b/>
        <i/>
        <vertAlign val="subscript"/>
        <sz val="10"/>
        <rFont val="Arial Tur"/>
        <family val="0"/>
      </rPr>
      <t>m</t>
    </r>
  </si>
  <si>
    <r>
      <t>P</t>
    </r>
    <r>
      <rPr>
        <i/>
        <vertAlign val="subscript"/>
        <sz val="10"/>
        <rFont val="Tahoma"/>
        <family val="2"/>
      </rPr>
      <t>LD</t>
    </r>
    <r>
      <rPr>
        <i/>
        <sz val="10"/>
        <rFont val="Tahoma"/>
        <family val="2"/>
      </rPr>
      <t>/(R</t>
    </r>
    <r>
      <rPr>
        <i/>
        <vertAlign val="subscript"/>
        <sz val="10"/>
        <rFont val="Tahoma"/>
        <family val="2"/>
      </rPr>
      <t>m</t>
    </r>
    <r>
      <rPr>
        <i/>
        <sz val="10"/>
        <rFont val="Tahoma"/>
        <family val="2"/>
      </rPr>
      <t>xT</t>
    </r>
    <r>
      <rPr>
        <i/>
        <vertAlign val="subscript"/>
        <sz val="10"/>
        <rFont val="Tahoma"/>
        <family val="2"/>
      </rPr>
      <t>m</t>
    </r>
    <r>
      <rPr>
        <i/>
        <sz val="10"/>
        <rFont val="Tahoma"/>
        <family val="2"/>
      </rPr>
      <t>)</t>
    </r>
  </si>
  <si>
    <r>
      <t>R</t>
    </r>
    <r>
      <rPr>
        <vertAlign val="subscript"/>
        <sz val="10"/>
        <rFont val="Tahoma"/>
        <family val="2"/>
      </rPr>
      <t>m</t>
    </r>
  </si>
  <si>
    <t>Atık gazın gaz sabiti :</t>
  </si>
  <si>
    <r>
      <t>j/kg</t>
    </r>
    <r>
      <rPr>
        <sz val="10"/>
        <rFont val="Arial"/>
        <family val="2"/>
      </rPr>
      <t>°</t>
    </r>
    <r>
      <rPr>
        <sz val="10"/>
        <rFont val="Arial Tur"/>
        <family val="0"/>
      </rPr>
      <t>K</t>
    </r>
  </si>
  <si>
    <t>Grafik 7</t>
  </si>
  <si>
    <r>
      <t>W</t>
    </r>
    <r>
      <rPr>
        <b/>
        <i/>
        <vertAlign val="subscript"/>
        <sz val="10"/>
        <rFont val="Arial Tur"/>
        <family val="0"/>
      </rPr>
      <t xml:space="preserve">m </t>
    </r>
    <r>
      <rPr>
        <b/>
        <sz val="10"/>
        <rFont val="Arial Tur"/>
        <family val="0"/>
      </rPr>
      <t>(Atık gazın ortalama hızı) (m/sn)</t>
    </r>
  </si>
  <si>
    <r>
      <t>W</t>
    </r>
    <r>
      <rPr>
        <b/>
        <i/>
        <vertAlign val="subscript"/>
        <sz val="10"/>
        <rFont val="Arial Tur"/>
        <family val="0"/>
      </rPr>
      <t xml:space="preserve">m </t>
    </r>
  </si>
  <si>
    <r>
      <t>m / (A x ρ</t>
    </r>
    <r>
      <rPr>
        <vertAlign val="subscript"/>
        <sz val="10"/>
        <rFont val="Arial Tur"/>
        <family val="0"/>
      </rPr>
      <t>m</t>
    </r>
    <r>
      <rPr>
        <sz val="10"/>
        <rFont val="Arial Tur"/>
        <family val="0"/>
      </rPr>
      <t>)</t>
    </r>
  </si>
  <si>
    <t>A</t>
  </si>
  <si>
    <t>Bacanın iç kesiti :</t>
  </si>
  <si>
    <r>
      <t>m</t>
    </r>
    <r>
      <rPr>
        <sz val="10"/>
        <rFont val="Arial"/>
        <family val="2"/>
      </rPr>
      <t>²</t>
    </r>
  </si>
  <si>
    <t>m/sn</t>
  </si>
  <si>
    <r>
      <t>P</t>
    </r>
    <r>
      <rPr>
        <b/>
        <vertAlign val="subscript"/>
        <sz val="10"/>
        <rFont val="Tahoma"/>
        <family val="2"/>
      </rPr>
      <t>H</t>
    </r>
  </si>
  <si>
    <r>
      <t>H</t>
    </r>
    <r>
      <rPr>
        <vertAlign val="subscript"/>
        <sz val="10"/>
        <rFont val="Tahoma"/>
        <family val="2"/>
      </rPr>
      <t>B</t>
    </r>
  </si>
  <si>
    <t>Etkin baca yüksekliği</t>
  </si>
  <si>
    <t>Dış hava yoğunluğu</t>
  </si>
  <si>
    <t xml:space="preserve"> kg/m³</t>
  </si>
  <si>
    <r>
      <t>P</t>
    </r>
    <r>
      <rPr>
        <b/>
        <vertAlign val="subscript"/>
        <sz val="10"/>
        <rFont val="Tahoma"/>
        <family val="2"/>
      </rPr>
      <t>R</t>
    </r>
  </si>
  <si>
    <r>
      <t>S</t>
    </r>
    <r>
      <rPr>
        <b/>
        <i/>
        <vertAlign val="subscript"/>
        <sz val="10"/>
        <rFont val="Arial Tur"/>
        <family val="0"/>
      </rPr>
      <t>E</t>
    </r>
    <r>
      <rPr>
        <b/>
        <i/>
        <sz val="10"/>
        <rFont val="Arial Tur"/>
        <family val="0"/>
      </rPr>
      <t xml:space="preserve"> x [(</t>
    </r>
    <r>
      <rPr>
        <b/>
        <i/>
        <sz val="10"/>
        <rFont val="Arial"/>
        <family val="2"/>
      </rPr>
      <t>ψ x L)/D</t>
    </r>
    <r>
      <rPr>
        <b/>
        <i/>
        <vertAlign val="subscript"/>
        <sz val="10"/>
        <rFont val="Arial"/>
        <family val="2"/>
      </rPr>
      <t>h</t>
    </r>
    <r>
      <rPr>
        <b/>
        <i/>
        <sz val="10"/>
        <rFont val="Arial"/>
        <family val="2"/>
      </rPr>
      <t xml:space="preserve"> + Σξ</t>
    </r>
    <r>
      <rPr>
        <b/>
        <i/>
        <vertAlign val="subscript"/>
        <sz val="10"/>
        <rFont val="Arial"/>
        <family val="2"/>
      </rPr>
      <t>n</t>
    </r>
    <r>
      <rPr>
        <b/>
        <i/>
        <sz val="10"/>
        <rFont val="Arial"/>
        <family val="2"/>
      </rPr>
      <t>] x (ρ</t>
    </r>
    <r>
      <rPr>
        <b/>
        <i/>
        <vertAlign val="subscript"/>
        <sz val="10"/>
        <rFont val="Arial"/>
        <family val="2"/>
      </rPr>
      <t>m</t>
    </r>
    <r>
      <rPr>
        <b/>
        <i/>
        <sz val="10"/>
        <rFont val="Arial"/>
        <family val="2"/>
      </rPr>
      <t xml:space="preserve"> x W²</t>
    </r>
    <r>
      <rPr>
        <b/>
        <i/>
        <vertAlign val="subscript"/>
        <sz val="10"/>
        <rFont val="Arial"/>
        <family val="2"/>
      </rPr>
      <t>m</t>
    </r>
    <r>
      <rPr>
        <b/>
        <i/>
        <sz val="10"/>
        <rFont val="Arial"/>
        <family val="2"/>
      </rPr>
      <t>)/2</t>
    </r>
  </si>
  <si>
    <t xml:space="preserve">                                                      n</t>
  </si>
  <si>
    <t xml:space="preserve">                                                     1</t>
  </si>
  <si>
    <t>ψ</t>
  </si>
  <si>
    <r>
      <t>0,118 x r</t>
    </r>
    <r>
      <rPr>
        <b/>
        <vertAlign val="superscript"/>
        <sz val="10"/>
        <rFont val="Arial Tur"/>
        <family val="0"/>
      </rPr>
      <t>0.25</t>
    </r>
    <r>
      <rPr>
        <b/>
        <sz val="10"/>
        <rFont val="Arial Tur"/>
        <family val="0"/>
      </rPr>
      <t xml:space="preserve"> / D</t>
    </r>
    <r>
      <rPr>
        <b/>
        <vertAlign val="subscript"/>
        <sz val="10"/>
        <rFont val="Arial Tur"/>
        <family val="0"/>
      </rPr>
      <t>h</t>
    </r>
    <r>
      <rPr>
        <b/>
        <vertAlign val="superscript"/>
        <sz val="10"/>
        <rFont val="Arial Tur"/>
        <family val="0"/>
      </rPr>
      <t>0.40</t>
    </r>
  </si>
  <si>
    <r>
      <t>T</t>
    </r>
    <r>
      <rPr>
        <b/>
        <vertAlign val="subscript"/>
        <sz val="10"/>
        <rFont val="Arial Tur"/>
        <family val="0"/>
      </rPr>
      <t>m</t>
    </r>
    <r>
      <rPr>
        <b/>
        <sz val="10"/>
        <rFont val="Arial Tur"/>
        <family val="0"/>
      </rPr>
      <t xml:space="preserve"> (Atık gazın bacadaki ortalama sıcaklığı) (</t>
    </r>
    <r>
      <rPr>
        <b/>
        <sz val="10"/>
        <rFont val="Arial"/>
        <family val="2"/>
      </rPr>
      <t>°</t>
    </r>
    <r>
      <rPr>
        <b/>
        <sz val="10"/>
        <rFont val="Arial Tur"/>
        <family val="0"/>
      </rPr>
      <t>K)</t>
    </r>
  </si>
  <si>
    <r>
      <t>T</t>
    </r>
    <r>
      <rPr>
        <vertAlign val="subscript"/>
        <sz val="10"/>
        <rFont val="Arial Tur"/>
        <family val="0"/>
      </rPr>
      <t>m</t>
    </r>
    <r>
      <rPr>
        <sz val="10"/>
        <rFont val="Arial Tur"/>
        <family val="0"/>
      </rPr>
      <t xml:space="preserve"> (Atık gazın bacadaki ortalama sıcaklığı) </t>
    </r>
  </si>
  <si>
    <r>
      <t>T</t>
    </r>
    <r>
      <rPr>
        <b/>
        <vertAlign val="subscript"/>
        <sz val="10"/>
        <rFont val="Arial Tur"/>
        <family val="0"/>
      </rPr>
      <t>mv</t>
    </r>
    <r>
      <rPr>
        <b/>
        <sz val="10"/>
        <rFont val="Arial Tur"/>
        <family val="0"/>
      </rPr>
      <t xml:space="preserve"> (Duman kanlındaki atık gazın ortalama sıcaklığı) (</t>
    </r>
    <r>
      <rPr>
        <b/>
        <sz val="10"/>
        <rFont val="Arial"/>
        <family val="2"/>
      </rPr>
      <t>°</t>
    </r>
    <r>
      <rPr>
        <b/>
        <sz val="10"/>
        <rFont val="Arial Tur"/>
        <family val="0"/>
      </rPr>
      <t>K)</t>
    </r>
  </si>
  <si>
    <r>
      <t>ρ</t>
    </r>
    <r>
      <rPr>
        <b/>
        <i/>
        <vertAlign val="subscript"/>
        <sz val="10"/>
        <rFont val="Arial Tur"/>
        <family val="0"/>
      </rPr>
      <t xml:space="preserve">m </t>
    </r>
    <r>
      <rPr>
        <b/>
        <sz val="10"/>
        <rFont val="Arial Tur"/>
        <family val="0"/>
      </rPr>
      <t>(Atık gazın bacadaki ortalama yoğunluğu) (kg/m³)</t>
    </r>
  </si>
  <si>
    <r>
      <t>ρ</t>
    </r>
    <r>
      <rPr>
        <i/>
        <vertAlign val="subscript"/>
        <sz val="10"/>
        <rFont val="Arial Tur"/>
        <family val="0"/>
      </rPr>
      <t xml:space="preserve">m </t>
    </r>
    <r>
      <rPr>
        <sz val="10"/>
        <rFont val="Arial Tur"/>
        <family val="0"/>
      </rPr>
      <t xml:space="preserve">(Atık gazın bacadaki ortalama yoğunluğu) </t>
    </r>
  </si>
  <si>
    <r>
      <t>W</t>
    </r>
    <r>
      <rPr>
        <i/>
        <vertAlign val="subscript"/>
        <sz val="10"/>
        <rFont val="Arial Tur"/>
        <family val="0"/>
      </rPr>
      <t xml:space="preserve">m </t>
    </r>
    <r>
      <rPr>
        <sz val="10"/>
        <rFont val="Arial Tur"/>
        <family val="0"/>
      </rPr>
      <t xml:space="preserve">(Atık gazın bacadaki ortalama hızı) </t>
    </r>
  </si>
  <si>
    <r>
      <t>P</t>
    </r>
    <r>
      <rPr>
        <b/>
        <vertAlign val="subscript"/>
        <sz val="10"/>
        <rFont val="Arial Tur"/>
        <family val="0"/>
      </rPr>
      <t>H</t>
    </r>
    <r>
      <rPr>
        <b/>
        <sz val="10"/>
        <rFont val="Arial Tur"/>
        <family val="0"/>
      </rPr>
      <t xml:space="preserve"> (Baca içerisindeki atık gazın statik basıncı) (Teorik çekiş) (Pa)</t>
    </r>
  </si>
  <si>
    <r>
      <t>P</t>
    </r>
    <r>
      <rPr>
        <b/>
        <vertAlign val="subscript"/>
        <sz val="10"/>
        <rFont val="Arial Tur"/>
        <family val="0"/>
      </rPr>
      <t>R</t>
    </r>
    <r>
      <rPr>
        <b/>
        <sz val="10"/>
        <rFont val="Arial Tur"/>
        <family val="0"/>
      </rPr>
      <t xml:space="preserve"> (Baca içerisindeki sürtünme basıncı) (Pa)</t>
    </r>
  </si>
  <si>
    <r>
      <t>P</t>
    </r>
    <r>
      <rPr>
        <vertAlign val="subscript"/>
        <sz val="10"/>
        <rFont val="Arial Tur"/>
        <family val="0"/>
      </rPr>
      <t>H</t>
    </r>
    <r>
      <rPr>
        <sz val="10"/>
        <rFont val="Arial Tur"/>
        <family val="0"/>
      </rPr>
      <t xml:space="preserve"> Baca içer. atık gazın statik basıncı (Teorik çekiş)</t>
    </r>
  </si>
  <si>
    <r>
      <t>P</t>
    </r>
    <r>
      <rPr>
        <vertAlign val="subscript"/>
        <sz val="10"/>
        <rFont val="Arial Tur"/>
        <family val="0"/>
      </rPr>
      <t>R</t>
    </r>
    <r>
      <rPr>
        <sz val="10"/>
        <rFont val="Arial Tur"/>
        <family val="0"/>
      </rPr>
      <t xml:space="preserve"> Baca içerisindeki sürtünme basıncı</t>
    </r>
  </si>
  <si>
    <r>
      <t>S</t>
    </r>
    <r>
      <rPr>
        <b/>
        <vertAlign val="subscript"/>
        <sz val="10"/>
        <rFont val="Arial Tur"/>
        <family val="0"/>
      </rPr>
      <t>E</t>
    </r>
  </si>
  <si>
    <t>Emniyet katsayısı :</t>
  </si>
  <si>
    <t>Boru sürtünme sayısı</t>
  </si>
  <si>
    <t>L</t>
  </si>
  <si>
    <t>Açındırılmış baca uzunluğu</t>
  </si>
  <si>
    <t>AÇINDIRILMIŞ BACA UZUNLUĞU :</t>
  </si>
  <si>
    <t>AÇINDIRILMIŞ YATAY UZUNLUK :</t>
  </si>
  <si>
    <t>Aç duman kaanlı uzunluğu</t>
  </si>
  <si>
    <t>Aç bacanın uzunluğu</t>
  </si>
  <si>
    <r>
      <t>Σξ</t>
    </r>
    <r>
      <rPr>
        <b/>
        <vertAlign val="subscript"/>
        <sz val="10"/>
        <rFont val="Arial Tur"/>
        <family val="0"/>
      </rPr>
      <t>n</t>
    </r>
  </si>
  <si>
    <t>Baca özel direnç toplamı</t>
  </si>
  <si>
    <r>
      <t>P</t>
    </r>
    <r>
      <rPr>
        <b/>
        <vertAlign val="subscript"/>
        <sz val="10"/>
        <rFont val="Arial Tur"/>
        <family val="0"/>
      </rPr>
      <t>Z</t>
    </r>
    <r>
      <rPr>
        <b/>
        <sz val="10"/>
        <rFont val="Arial Tur"/>
        <family val="0"/>
      </rPr>
      <t xml:space="preserve"> (Atık gazın bacaya girdiği yerdeki alt basınç) (Pa)</t>
    </r>
  </si>
  <si>
    <r>
      <t>P</t>
    </r>
    <r>
      <rPr>
        <vertAlign val="subscript"/>
        <sz val="10"/>
        <rFont val="Arial Tur"/>
        <family val="0"/>
      </rPr>
      <t>Z</t>
    </r>
    <r>
      <rPr>
        <sz val="10"/>
        <rFont val="Arial Tur"/>
        <family val="0"/>
      </rPr>
      <t xml:space="preserve"> (Atık gazın bacaya girdiği yerdeki alt basınç) </t>
    </r>
  </si>
  <si>
    <r>
      <t>P</t>
    </r>
    <r>
      <rPr>
        <b/>
        <vertAlign val="subscript"/>
        <sz val="10"/>
        <rFont val="Arial Tur"/>
        <family val="0"/>
      </rPr>
      <t>HV</t>
    </r>
    <r>
      <rPr>
        <b/>
        <sz val="10"/>
        <rFont val="Arial Tur"/>
        <family val="0"/>
      </rPr>
      <t xml:space="preserve"> (Duman kanalı içerisindeki atık gazın statik basıncı) (Teorik çekiş) (Pa)</t>
    </r>
  </si>
  <si>
    <r>
      <t>P</t>
    </r>
    <r>
      <rPr>
        <b/>
        <vertAlign val="subscript"/>
        <sz val="10"/>
        <rFont val="Tahoma"/>
        <family val="2"/>
      </rPr>
      <t>HV</t>
    </r>
  </si>
  <si>
    <r>
      <t>H</t>
    </r>
    <r>
      <rPr>
        <b/>
        <vertAlign val="subscript"/>
        <sz val="10"/>
        <rFont val="Tahoma"/>
        <family val="2"/>
      </rPr>
      <t>B</t>
    </r>
    <r>
      <rPr>
        <b/>
        <sz val="10"/>
        <rFont val="Tahoma"/>
        <family val="2"/>
      </rPr>
      <t xml:space="preserve"> x g x (</t>
    </r>
    <r>
      <rPr>
        <b/>
        <i/>
        <sz val="10"/>
        <rFont val="Tahoma"/>
        <family val="2"/>
      </rPr>
      <t>ρ</t>
    </r>
    <r>
      <rPr>
        <b/>
        <i/>
        <vertAlign val="subscript"/>
        <sz val="10"/>
        <rFont val="Tahoma"/>
        <family val="2"/>
      </rPr>
      <t>L</t>
    </r>
    <r>
      <rPr>
        <b/>
        <i/>
        <sz val="10"/>
        <rFont val="Tahoma"/>
        <family val="2"/>
      </rPr>
      <t>- ρ</t>
    </r>
    <r>
      <rPr>
        <b/>
        <i/>
        <vertAlign val="subscript"/>
        <sz val="10"/>
        <rFont val="Tahoma"/>
        <family val="2"/>
      </rPr>
      <t>m</t>
    </r>
    <r>
      <rPr>
        <b/>
        <sz val="10"/>
        <rFont val="Tahoma"/>
        <family val="2"/>
      </rPr>
      <t>)</t>
    </r>
  </si>
  <si>
    <r>
      <t>H</t>
    </r>
    <r>
      <rPr>
        <b/>
        <vertAlign val="subscript"/>
        <sz val="10"/>
        <rFont val="Tahoma"/>
        <family val="2"/>
      </rPr>
      <t>V</t>
    </r>
    <r>
      <rPr>
        <b/>
        <sz val="10"/>
        <rFont val="Tahoma"/>
        <family val="2"/>
      </rPr>
      <t xml:space="preserve"> x g x (</t>
    </r>
    <r>
      <rPr>
        <b/>
        <i/>
        <sz val="10"/>
        <rFont val="Tahoma"/>
        <family val="2"/>
      </rPr>
      <t>ρ</t>
    </r>
    <r>
      <rPr>
        <b/>
        <i/>
        <vertAlign val="subscript"/>
        <sz val="10"/>
        <rFont val="Tahoma"/>
        <family val="2"/>
      </rPr>
      <t>L</t>
    </r>
    <r>
      <rPr>
        <b/>
        <i/>
        <sz val="10"/>
        <rFont val="Tahoma"/>
        <family val="2"/>
      </rPr>
      <t>- ρ</t>
    </r>
    <r>
      <rPr>
        <b/>
        <i/>
        <vertAlign val="subscript"/>
        <sz val="10"/>
        <rFont val="Tahoma"/>
        <family val="2"/>
      </rPr>
      <t>mv</t>
    </r>
    <r>
      <rPr>
        <b/>
        <sz val="10"/>
        <rFont val="Tahoma"/>
        <family val="2"/>
      </rPr>
      <t>)</t>
    </r>
  </si>
  <si>
    <r>
      <t>ρ</t>
    </r>
    <r>
      <rPr>
        <b/>
        <i/>
        <vertAlign val="subscript"/>
        <sz val="10"/>
        <rFont val="Arial Tur"/>
        <family val="0"/>
      </rPr>
      <t xml:space="preserve">mv </t>
    </r>
    <r>
      <rPr>
        <b/>
        <sz val="10"/>
        <rFont val="Arial Tur"/>
        <family val="0"/>
      </rPr>
      <t>(Atık gazın duman kanalındaki ortalama yoğunluğu) (kg/m³)</t>
    </r>
  </si>
  <si>
    <r>
      <t>ρ</t>
    </r>
    <r>
      <rPr>
        <b/>
        <i/>
        <vertAlign val="subscript"/>
        <sz val="10"/>
        <rFont val="Arial Tur"/>
        <family val="0"/>
      </rPr>
      <t>mv</t>
    </r>
  </si>
  <si>
    <r>
      <t>P</t>
    </r>
    <r>
      <rPr>
        <i/>
        <vertAlign val="subscript"/>
        <sz val="10"/>
        <rFont val="Tahoma"/>
        <family val="2"/>
      </rPr>
      <t>LD</t>
    </r>
    <r>
      <rPr>
        <i/>
        <sz val="10"/>
        <rFont val="Tahoma"/>
        <family val="2"/>
      </rPr>
      <t>/(R</t>
    </r>
    <r>
      <rPr>
        <i/>
        <vertAlign val="subscript"/>
        <sz val="10"/>
        <rFont val="Tahoma"/>
        <family val="2"/>
      </rPr>
      <t>m</t>
    </r>
    <r>
      <rPr>
        <i/>
        <sz val="10"/>
        <rFont val="Tahoma"/>
        <family val="2"/>
      </rPr>
      <t>xT</t>
    </r>
    <r>
      <rPr>
        <i/>
        <vertAlign val="subscript"/>
        <sz val="10"/>
        <rFont val="Tahoma"/>
        <family val="2"/>
      </rPr>
      <t>mv</t>
    </r>
    <r>
      <rPr>
        <i/>
        <sz val="10"/>
        <rFont val="Tahoma"/>
        <family val="2"/>
      </rPr>
      <t>)</t>
    </r>
  </si>
  <si>
    <r>
      <t>ρ</t>
    </r>
    <r>
      <rPr>
        <i/>
        <vertAlign val="subscript"/>
        <sz val="10"/>
        <rFont val="Arial Tur"/>
        <family val="0"/>
      </rPr>
      <t xml:space="preserve">mv </t>
    </r>
    <r>
      <rPr>
        <sz val="10"/>
        <rFont val="Arial Tur"/>
        <family val="0"/>
      </rPr>
      <t xml:space="preserve">(Atık gazın duman kanalındaki ort. yoğunluğu) </t>
    </r>
  </si>
  <si>
    <r>
      <t>W</t>
    </r>
    <r>
      <rPr>
        <b/>
        <i/>
        <vertAlign val="subscript"/>
        <sz val="10"/>
        <rFont val="Arial Tur"/>
        <family val="0"/>
      </rPr>
      <t xml:space="preserve">nv </t>
    </r>
    <r>
      <rPr>
        <b/>
        <sz val="10"/>
        <rFont val="Arial Tur"/>
        <family val="0"/>
      </rPr>
      <t>(Atık gazın ortalama hızı) (m/sn)</t>
    </r>
  </si>
  <si>
    <r>
      <t>W</t>
    </r>
    <r>
      <rPr>
        <b/>
        <i/>
        <vertAlign val="subscript"/>
        <sz val="10"/>
        <rFont val="Arial Tur"/>
        <family val="0"/>
      </rPr>
      <t>nv</t>
    </r>
  </si>
  <si>
    <r>
      <t>m / (A</t>
    </r>
    <r>
      <rPr>
        <vertAlign val="subscript"/>
        <sz val="10"/>
        <rFont val="Arial Tur"/>
        <family val="0"/>
      </rPr>
      <t>v</t>
    </r>
    <r>
      <rPr>
        <sz val="10"/>
        <rFont val="Arial Tur"/>
        <family val="0"/>
      </rPr>
      <t xml:space="preserve"> x ρ</t>
    </r>
    <r>
      <rPr>
        <vertAlign val="subscript"/>
        <sz val="10"/>
        <rFont val="Arial Tur"/>
        <family val="0"/>
      </rPr>
      <t>mv</t>
    </r>
    <r>
      <rPr>
        <sz val="10"/>
        <rFont val="Arial Tur"/>
        <family val="0"/>
      </rPr>
      <t>)</t>
    </r>
  </si>
  <si>
    <r>
      <t>A</t>
    </r>
    <r>
      <rPr>
        <b/>
        <vertAlign val="subscript"/>
        <sz val="10"/>
        <rFont val="Arial Tur"/>
        <family val="0"/>
      </rPr>
      <t>v</t>
    </r>
  </si>
  <si>
    <t>Dum.Kan. iç kesiti :</t>
  </si>
  <si>
    <r>
      <t>W</t>
    </r>
    <r>
      <rPr>
        <b/>
        <i/>
        <vertAlign val="subscript"/>
        <sz val="10"/>
        <rFont val="Arial Tur"/>
        <family val="0"/>
      </rPr>
      <t xml:space="preserve">nv </t>
    </r>
  </si>
  <si>
    <r>
      <t>W</t>
    </r>
    <r>
      <rPr>
        <i/>
        <vertAlign val="subscript"/>
        <sz val="10"/>
        <rFont val="Arial Tur"/>
        <family val="0"/>
      </rPr>
      <t xml:space="preserve">nv </t>
    </r>
    <r>
      <rPr>
        <sz val="10"/>
        <rFont val="Arial Tur"/>
        <family val="0"/>
      </rPr>
      <t xml:space="preserve">(Atık gazın dum.kan. ortalama hızı) </t>
    </r>
  </si>
  <si>
    <r>
      <t>H</t>
    </r>
    <r>
      <rPr>
        <vertAlign val="subscript"/>
        <sz val="10"/>
        <rFont val="Tahoma"/>
        <family val="2"/>
      </rPr>
      <t>v</t>
    </r>
  </si>
  <si>
    <t>Dum.Kan. Kot farkı</t>
  </si>
  <si>
    <t xml:space="preserve">Atık gazın bac.ort.yoğunluğu </t>
  </si>
  <si>
    <t xml:space="preserve">Atık gazın dum.kan.ort.yoğunluğu </t>
  </si>
  <si>
    <r>
      <t>P</t>
    </r>
    <r>
      <rPr>
        <vertAlign val="subscript"/>
        <sz val="10"/>
        <rFont val="Arial Tur"/>
        <family val="0"/>
      </rPr>
      <t>HV</t>
    </r>
    <r>
      <rPr>
        <sz val="10"/>
        <rFont val="Arial Tur"/>
        <family val="0"/>
      </rPr>
      <t xml:space="preserve"> Duman kan.iç. atık gazın statik bas.(Teorik çekiş)</t>
    </r>
  </si>
  <si>
    <r>
      <t>P</t>
    </r>
    <r>
      <rPr>
        <b/>
        <vertAlign val="subscript"/>
        <sz val="10"/>
        <rFont val="Arial Tur"/>
        <family val="0"/>
      </rPr>
      <t>RV</t>
    </r>
    <r>
      <rPr>
        <b/>
        <sz val="10"/>
        <rFont val="Arial Tur"/>
        <family val="0"/>
      </rPr>
      <t xml:space="preserve"> (Duman kanalındaki sürtünme basıncı) (Pa)</t>
    </r>
  </si>
  <si>
    <r>
      <t>P</t>
    </r>
    <r>
      <rPr>
        <vertAlign val="subscript"/>
        <sz val="10"/>
        <rFont val="Arial Tur"/>
        <family val="0"/>
      </rPr>
      <t>RV</t>
    </r>
    <r>
      <rPr>
        <sz val="10"/>
        <rFont val="Arial Tur"/>
        <family val="0"/>
      </rPr>
      <t xml:space="preserve"> (Duman kanalındaki sürtünme basıncı)</t>
    </r>
  </si>
  <si>
    <r>
      <t>P</t>
    </r>
    <r>
      <rPr>
        <b/>
        <vertAlign val="subscript"/>
        <sz val="10"/>
        <rFont val="Tahoma"/>
        <family val="2"/>
      </rPr>
      <t>RV</t>
    </r>
  </si>
  <si>
    <r>
      <t>S</t>
    </r>
    <r>
      <rPr>
        <b/>
        <i/>
        <vertAlign val="subscript"/>
        <sz val="10"/>
        <rFont val="Arial Tur"/>
        <family val="0"/>
      </rPr>
      <t>E</t>
    </r>
    <r>
      <rPr>
        <b/>
        <i/>
        <sz val="10"/>
        <rFont val="Arial Tur"/>
        <family val="0"/>
      </rPr>
      <t xml:space="preserve"> x [(</t>
    </r>
    <r>
      <rPr>
        <b/>
        <i/>
        <sz val="10"/>
        <rFont val="Arial"/>
        <family val="2"/>
      </rPr>
      <t>ψ</t>
    </r>
    <r>
      <rPr>
        <b/>
        <i/>
        <vertAlign val="subscript"/>
        <sz val="10"/>
        <rFont val="Arial"/>
        <family val="2"/>
      </rPr>
      <t>v</t>
    </r>
    <r>
      <rPr>
        <b/>
        <i/>
        <sz val="10"/>
        <rFont val="Arial"/>
        <family val="2"/>
      </rPr>
      <t xml:space="preserve"> x L</t>
    </r>
    <r>
      <rPr>
        <b/>
        <i/>
        <vertAlign val="subscript"/>
        <sz val="10"/>
        <rFont val="Arial"/>
        <family val="2"/>
      </rPr>
      <t>v</t>
    </r>
    <r>
      <rPr>
        <b/>
        <i/>
        <sz val="10"/>
        <rFont val="Arial"/>
        <family val="2"/>
      </rPr>
      <t>)/D</t>
    </r>
    <r>
      <rPr>
        <b/>
        <i/>
        <vertAlign val="subscript"/>
        <sz val="10"/>
        <rFont val="Arial"/>
        <family val="2"/>
      </rPr>
      <t>nv</t>
    </r>
    <r>
      <rPr>
        <b/>
        <i/>
        <sz val="10"/>
        <rFont val="Arial"/>
        <family val="2"/>
      </rPr>
      <t xml:space="preserve"> + Σξ</t>
    </r>
    <r>
      <rPr>
        <b/>
        <i/>
        <vertAlign val="subscript"/>
        <sz val="10"/>
        <rFont val="Arial"/>
        <family val="2"/>
      </rPr>
      <t>nv</t>
    </r>
    <r>
      <rPr>
        <b/>
        <i/>
        <sz val="10"/>
        <rFont val="Arial"/>
        <family val="2"/>
      </rPr>
      <t>] x (ρ</t>
    </r>
    <r>
      <rPr>
        <b/>
        <i/>
        <vertAlign val="subscript"/>
        <sz val="10"/>
        <rFont val="Arial"/>
        <family val="2"/>
      </rPr>
      <t>mv</t>
    </r>
    <r>
      <rPr>
        <b/>
        <i/>
        <sz val="10"/>
        <rFont val="Arial"/>
        <family val="2"/>
      </rPr>
      <t xml:space="preserve"> x W²</t>
    </r>
    <r>
      <rPr>
        <b/>
        <i/>
        <vertAlign val="subscript"/>
        <sz val="10"/>
        <rFont val="Arial"/>
        <family val="2"/>
      </rPr>
      <t>nv</t>
    </r>
    <r>
      <rPr>
        <b/>
        <i/>
        <sz val="10"/>
        <rFont val="Arial"/>
        <family val="2"/>
      </rPr>
      <t>)/2</t>
    </r>
  </si>
  <si>
    <r>
      <t>ψ</t>
    </r>
    <r>
      <rPr>
        <b/>
        <vertAlign val="subscript"/>
        <sz val="10"/>
        <rFont val="Arial"/>
        <family val="2"/>
      </rPr>
      <t>v</t>
    </r>
  </si>
  <si>
    <r>
      <t>0,118 x r</t>
    </r>
    <r>
      <rPr>
        <b/>
        <vertAlign val="subscript"/>
        <sz val="10"/>
        <rFont val="Arial Tur"/>
        <family val="0"/>
      </rPr>
      <t>v</t>
    </r>
    <r>
      <rPr>
        <b/>
        <vertAlign val="superscript"/>
        <sz val="10"/>
        <rFont val="Arial Tur"/>
        <family val="0"/>
      </rPr>
      <t>0.25</t>
    </r>
    <r>
      <rPr>
        <b/>
        <sz val="10"/>
        <rFont val="Arial Tur"/>
        <family val="0"/>
      </rPr>
      <t xml:space="preserve"> / D</t>
    </r>
    <r>
      <rPr>
        <b/>
        <vertAlign val="subscript"/>
        <sz val="10"/>
        <rFont val="Arial Tur"/>
        <family val="0"/>
      </rPr>
      <t>nv</t>
    </r>
    <r>
      <rPr>
        <b/>
        <vertAlign val="superscript"/>
        <sz val="10"/>
        <rFont val="Arial Tur"/>
        <family val="0"/>
      </rPr>
      <t>0.40</t>
    </r>
  </si>
  <si>
    <r>
      <t>Σξ</t>
    </r>
    <r>
      <rPr>
        <b/>
        <vertAlign val="subscript"/>
        <sz val="10"/>
        <rFont val="Arial Tur"/>
        <family val="0"/>
      </rPr>
      <t>nv</t>
    </r>
  </si>
  <si>
    <r>
      <t>L</t>
    </r>
    <r>
      <rPr>
        <b/>
        <vertAlign val="subscript"/>
        <sz val="10"/>
        <rFont val="Arial Tur"/>
        <family val="0"/>
      </rPr>
      <t>v</t>
    </r>
  </si>
  <si>
    <r>
      <t>P</t>
    </r>
    <r>
      <rPr>
        <b/>
        <vertAlign val="subscript"/>
        <sz val="10"/>
        <rFont val="Arial Tur"/>
        <family val="0"/>
      </rPr>
      <t>FV</t>
    </r>
    <r>
      <rPr>
        <b/>
        <sz val="10"/>
        <rFont val="Arial Tur"/>
        <family val="0"/>
      </rPr>
      <t xml:space="preserve"> (Duman kanalı için gerekli itme basıncı) (Pa)</t>
    </r>
  </si>
  <si>
    <r>
      <t>P</t>
    </r>
    <r>
      <rPr>
        <b/>
        <vertAlign val="subscript"/>
        <sz val="10"/>
        <rFont val="Tahoma"/>
        <family val="2"/>
      </rPr>
      <t>FV</t>
    </r>
  </si>
  <si>
    <r>
      <t>P</t>
    </r>
    <r>
      <rPr>
        <b/>
        <vertAlign val="subscript"/>
        <sz val="10"/>
        <rFont val="Tahoma"/>
        <family val="2"/>
      </rPr>
      <t>RV</t>
    </r>
    <r>
      <rPr>
        <b/>
        <sz val="10"/>
        <rFont val="Tahoma"/>
        <family val="2"/>
      </rPr>
      <t xml:space="preserve"> - P</t>
    </r>
    <r>
      <rPr>
        <b/>
        <vertAlign val="subscript"/>
        <sz val="10"/>
        <rFont val="Tahoma"/>
        <family val="2"/>
      </rPr>
      <t>HV</t>
    </r>
  </si>
  <si>
    <r>
      <t>P</t>
    </r>
    <r>
      <rPr>
        <vertAlign val="subscript"/>
        <sz val="10"/>
        <rFont val="Arial Tur"/>
        <family val="0"/>
      </rPr>
      <t>FV</t>
    </r>
    <r>
      <rPr>
        <sz val="10"/>
        <rFont val="Arial Tur"/>
        <family val="0"/>
      </rPr>
      <t xml:space="preserve"> (Duman kanalı için gerekli itme basıncı)</t>
    </r>
  </si>
  <si>
    <r>
      <t>P</t>
    </r>
    <r>
      <rPr>
        <vertAlign val="subscript"/>
        <sz val="10"/>
        <rFont val="Tahoma"/>
        <family val="2"/>
      </rPr>
      <t>ZE</t>
    </r>
    <r>
      <rPr>
        <sz val="10"/>
        <rFont val="Tahoma"/>
        <family val="2"/>
      </rPr>
      <t xml:space="preserve"> (Atık gazın bacaya girdiği yerdeki gerekli alt basınç) (Pa)</t>
    </r>
  </si>
  <si>
    <r>
      <t>P</t>
    </r>
    <r>
      <rPr>
        <vertAlign val="subscript"/>
        <sz val="10"/>
        <rFont val="Arial Tur"/>
        <family val="0"/>
      </rPr>
      <t>ZE</t>
    </r>
    <r>
      <rPr>
        <sz val="10"/>
        <rFont val="Arial Tur"/>
        <family val="0"/>
      </rPr>
      <t xml:space="preserve"> (Atık gazın bacaya girdiği yerdeki gerekli alt bas.</t>
    </r>
  </si>
  <si>
    <t>Hesap Sonuçlarının Kontrolü</t>
  </si>
  <si>
    <t>SONUÇ</t>
  </si>
  <si>
    <t>En küçük hız:</t>
  </si>
  <si>
    <r>
      <t>W</t>
    </r>
    <r>
      <rPr>
        <b/>
        <vertAlign val="subscript"/>
        <sz val="10"/>
        <rFont val="Arial Tur"/>
        <family val="0"/>
      </rPr>
      <t>min</t>
    </r>
    <r>
      <rPr>
        <b/>
        <sz val="10"/>
        <rFont val="Arial Tur"/>
        <family val="0"/>
      </rPr>
      <t xml:space="preserve"> = 0,5 x ( A / A</t>
    </r>
    <r>
      <rPr>
        <b/>
        <vertAlign val="subscript"/>
        <sz val="10"/>
        <rFont val="Arial Tur"/>
        <family val="0"/>
      </rPr>
      <t>0</t>
    </r>
    <r>
      <rPr>
        <b/>
        <sz val="10"/>
        <rFont val="Arial Tur"/>
        <family val="0"/>
      </rPr>
      <t xml:space="preserve"> )</t>
    </r>
    <r>
      <rPr>
        <b/>
        <vertAlign val="superscript"/>
        <sz val="10"/>
        <rFont val="Arial Tur"/>
        <family val="0"/>
      </rPr>
      <t>1/4</t>
    </r>
  </si>
  <si>
    <r>
      <t>W</t>
    </r>
    <r>
      <rPr>
        <b/>
        <vertAlign val="subscript"/>
        <sz val="10"/>
        <rFont val="Arial Tur"/>
        <family val="0"/>
      </rPr>
      <t>min</t>
    </r>
  </si>
  <si>
    <t>Baca içi en kesiti</t>
  </si>
  <si>
    <t>Referans büyüklük</t>
  </si>
  <si>
    <r>
      <t>m</t>
    </r>
    <r>
      <rPr>
        <vertAlign val="superscript"/>
        <sz val="10"/>
        <rFont val="Arial Tur"/>
        <family val="0"/>
      </rPr>
      <t>2</t>
    </r>
  </si>
  <si>
    <r>
      <t>A</t>
    </r>
    <r>
      <rPr>
        <b/>
        <vertAlign val="subscript"/>
        <sz val="10"/>
        <rFont val="Arial Tur"/>
        <family val="0"/>
      </rPr>
      <t>0</t>
    </r>
  </si>
  <si>
    <r>
      <t>W</t>
    </r>
    <r>
      <rPr>
        <vertAlign val="subscript"/>
        <sz val="10"/>
        <rFont val="Arial Tur"/>
        <family val="0"/>
      </rPr>
      <t>min</t>
    </r>
    <r>
      <rPr>
        <sz val="10"/>
        <rFont val="Arial Tur"/>
        <family val="0"/>
      </rPr>
      <t xml:space="preserve"> (En küçük hız)</t>
    </r>
  </si>
  <si>
    <t>En küçük alt basınç:</t>
  </si>
  <si>
    <r>
      <t>P</t>
    </r>
    <r>
      <rPr>
        <b/>
        <vertAlign val="subscript"/>
        <sz val="10"/>
        <rFont val="Arial Tur"/>
        <family val="0"/>
      </rPr>
      <t xml:space="preserve">Z </t>
    </r>
    <r>
      <rPr>
        <b/>
        <sz val="10"/>
        <rFont val="Arial Tur"/>
        <family val="0"/>
      </rPr>
      <t>&gt; P</t>
    </r>
    <r>
      <rPr>
        <b/>
        <vertAlign val="subscript"/>
        <sz val="10"/>
        <rFont val="Arial Tur"/>
        <family val="0"/>
      </rPr>
      <t>Zmin</t>
    </r>
    <r>
      <rPr>
        <b/>
        <sz val="10"/>
        <rFont val="Arial Tur"/>
        <family val="0"/>
      </rPr>
      <t xml:space="preserve"> Olmalı</t>
    </r>
  </si>
  <si>
    <r>
      <t>P</t>
    </r>
    <r>
      <rPr>
        <b/>
        <vertAlign val="subscript"/>
        <sz val="10"/>
        <rFont val="Arial Tur"/>
        <family val="0"/>
      </rPr>
      <t>Zmin</t>
    </r>
    <r>
      <rPr>
        <b/>
        <sz val="10"/>
        <rFont val="Arial Tur"/>
        <family val="0"/>
      </rPr>
      <t xml:space="preserve"> = f</t>
    </r>
    <r>
      <rPr>
        <b/>
        <vertAlign val="subscript"/>
        <sz val="10"/>
        <rFont val="Arial Tur"/>
        <family val="0"/>
      </rPr>
      <t>u</t>
    </r>
    <r>
      <rPr>
        <b/>
        <sz val="10"/>
        <rFont val="Arial Tur"/>
        <family val="0"/>
      </rPr>
      <t xml:space="preserve"> x H x ( T</t>
    </r>
    <r>
      <rPr>
        <b/>
        <vertAlign val="subscript"/>
        <sz val="10"/>
        <rFont val="Arial Tur"/>
        <family val="0"/>
      </rPr>
      <t>e</t>
    </r>
    <r>
      <rPr>
        <b/>
        <sz val="10"/>
        <rFont val="Arial Tur"/>
        <family val="0"/>
      </rPr>
      <t xml:space="preserve"> - T</t>
    </r>
    <r>
      <rPr>
        <b/>
        <vertAlign val="subscript"/>
        <sz val="10"/>
        <rFont val="Arial Tur"/>
        <family val="0"/>
      </rPr>
      <t>L</t>
    </r>
    <r>
      <rPr>
        <b/>
        <sz val="10"/>
        <rFont val="Arial Tur"/>
        <family val="0"/>
      </rPr>
      <t xml:space="preserve"> )</t>
    </r>
  </si>
  <si>
    <r>
      <t>f</t>
    </r>
    <r>
      <rPr>
        <b/>
        <vertAlign val="subscript"/>
        <sz val="10"/>
        <rFont val="Arial Tur"/>
        <family val="0"/>
      </rPr>
      <t>u</t>
    </r>
    <r>
      <rPr>
        <b/>
        <sz val="10"/>
        <rFont val="Arial Tur"/>
        <family val="0"/>
      </rPr>
      <t xml:space="preserve"> </t>
    </r>
  </si>
  <si>
    <t>En küç.alt.bas. İçin katsayı</t>
  </si>
  <si>
    <r>
      <t>Pa/m</t>
    </r>
    <r>
      <rPr>
        <sz val="10"/>
        <rFont val="Arial"/>
        <family val="2"/>
      </rPr>
      <t>°</t>
    </r>
    <r>
      <rPr>
        <sz val="10"/>
        <rFont val="Arial Tur"/>
        <family val="0"/>
      </rPr>
      <t>K</t>
    </r>
  </si>
  <si>
    <t>Etkili baca yüksekliği</t>
  </si>
  <si>
    <r>
      <t>P</t>
    </r>
    <r>
      <rPr>
        <b/>
        <vertAlign val="subscript"/>
        <sz val="10"/>
        <rFont val="Arial Tur"/>
        <family val="0"/>
      </rPr>
      <t>Zmin</t>
    </r>
  </si>
  <si>
    <r>
      <t>T</t>
    </r>
    <r>
      <rPr>
        <b/>
        <vertAlign val="subscript"/>
        <sz val="10"/>
        <rFont val="Arial Tur"/>
        <family val="0"/>
      </rPr>
      <t>e</t>
    </r>
    <r>
      <rPr>
        <b/>
        <sz val="10"/>
        <rFont val="Arial Tur"/>
        <family val="0"/>
      </rPr>
      <t xml:space="preserve"> </t>
    </r>
  </si>
  <si>
    <r>
      <t xml:space="preserve"> T</t>
    </r>
    <r>
      <rPr>
        <b/>
        <vertAlign val="subscript"/>
        <sz val="10"/>
        <rFont val="Arial Tur"/>
        <family val="0"/>
      </rPr>
      <t>L</t>
    </r>
    <r>
      <rPr>
        <b/>
        <sz val="10"/>
        <rFont val="Arial Tur"/>
        <family val="0"/>
      </rPr>
      <t xml:space="preserve"> </t>
    </r>
  </si>
  <si>
    <t>Bacaya gir. Gaz sıcaklığı</t>
  </si>
  <si>
    <t>Dış hava sıcaklığı</t>
  </si>
  <si>
    <r>
      <t xml:space="preserve">15 </t>
    </r>
    <r>
      <rPr>
        <sz val="10"/>
        <rFont val="Arial"/>
        <family val="2"/>
      </rPr>
      <t>°</t>
    </r>
    <r>
      <rPr>
        <sz val="10"/>
        <rFont val="Arial Tur"/>
        <family val="0"/>
      </rPr>
      <t>C</t>
    </r>
  </si>
  <si>
    <r>
      <t>P</t>
    </r>
    <r>
      <rPr>
        <vertAlign val="subscript"/>
        <sz val="10"/>
        <rFont val="Arial Tur"/>
        <family val="0"/>
      </rPr>
      <t>zmin</t>
    </r>
    <r>
      <rPr>
        <sz val="10"/>
        <rFont val="Arial Tur"/>
        <family val="0"/>
      </rPr>
      <t xml:space="preserve">   En küçük alt basınç</t>
    </r>
  </si>
  <si>
    <t>En büyük narinlik:</t>
  </si>
  <si>
    <t xml:space="preserve">                                                               n</t>
  </si>
  <si>
    <t xml:space="preserve">                                                               1</t>
  </si>
  <si>
    <t>Duman kan.özel direnç top.</t>
  </si>
  <si>
    <r>
      <t>(H/D</t>
    </r>
    <r>
      <rPr>
        <b/>
        <vertAlign val="subscript"/>
        <sz val="10"/>
        <rFont val="Arial Tur"/>
        <family val="0"/>
      </rPr>
      <t>h</t>
    </r>
    <r>
      <rPr>
        <b/>
        <sz val="10"/>
        <rFont val="Arial Tur"/>
        <family val="0"/>
      </rPr>
      <t>)</t>
    </r>
    <r>
      <rPr>
        <b/>
        <vertAlign val="subscript"/>
        <sz val="10"/>
        <rFont val="Arial Tur"/>
        <family val="0"/>
      </rPr>
      <t>max</t>
    </r>
    <r>
      <rPr>
        <b/>
        <sz val="10"/>
        <rFont val="Arial Tur"/>
        <family val="0"/>
      </rPr>
      <t xml:space="preserve"> = 212,5 - 12500 x r</t>
    </r>
  </si>
  <si>
    <r>
      <t>(H/D</t>
    </r>
    <r>
      <rPr>
        <b/>
        <vertAlign val="subscript"/>
        <sz val="10"/>
        <rFont val="Arial Tur"/>
        <family val="0"/>
      </rPr>
      <t>h</t>
    </r>
    <r>
      <rPr>
        <b/>
        <sz val="10"/>
        <rFont val="Arial Tur"/>
        <family val="0"/>
      </rPr>
      <t>)</t>
    </r>
    <r>
      <rPr>
        <b/>
        <vertAlign val="subscript"/>
        <sz val="10"/>
        <rFont val="Arial Tur"/>
        <family val="0"/>
      </rPr>
      <t>max</t>
    </r>
    <r>
      <rPr>
        <b/>
        <sz val="10"/>
        <rFont val="Arial Tur"/>
        <family val="0"/>
      </rPr>
      <t xml:space="preserve"> &gt;= H/D</t>
    </r>
    <r>
      <rPr>
        <b/>
        <vertAlign val="subscript"/>
        <sz val="10"/>
        <rFont val="Arial Tur"/>
        <family val="0"/>
      </rPr>
      <t xml:space="preserve">h  </t>
    </r>
    <r>
      <rPr>
        <b/>
        <sz val="10"/>
        <rFont val="Arial Tur"/>
        <family val="0"/>
      </rPr>
      <t>Olmalı</t>
    </r>
  </si>
  <si>
    <r>
      <t>(H/D</t>
    </r>
    <r>
      <rPr>
        <b/>
        <vertAlign val="subscript"/>
        <sz val="10"/>
        <rFont val="Arial Tur"/>
        <family val="0"/>
      </rPr>
      <t>h</t>
    </r>
    <r>
      <rPr>
        <b/>
        <sz val="10"/>
        <rFont val="Arial Tur"/>
        <family val="0"/>
      </rPr>
      <t>)</t>
    </r>
    <r>
      <rPr>
        <b/>
        <vertAlign val="subscript"/>
        <sz val="10"/>
        <rFont val="Arial Tur"/>
        <family val="0"/>
      </rPr>
      <t>max</t>
    </r>
    <r>
      <rPr>
        <b/>
        <sz val="10"/>
        <rFont val="Arial Tur"/>
        <family val="0"/>
      </rPr>
      <t xml:space="preserve"> </t>
    </r>
  </si>
  <si>
    <r>
      <t>H/D</t>
    </r>
    <r>
      <rPr>
        <b/>
        <vertAlign val="subscript"/>
        <sz val="10"/>
        <rFont val="Arial Tur"/>
        <family val="0"/>
      </rPr>
      <t>h</t>
    </r>
  </si>
  <si>
    <r>
      <t>(H/D</t>
    </r>
    <r>
      <rPr>
        <vertAlign val="subscript"/>
        <sz val="10"/>
        <rFont val="Arial Tur"/>
        <family val="0"/>
      </rPr>
      <t>h</t>
    </r>
    <r>
      <rPr>
        <sz val="10"/>
        <rFont val="Arial Tur"/>
        <family val="0"/>
      </rPr>
      <t>)</t>
    </r>
    <r>
      <rPr>
        <vertAlign val="subscript"/>
        <sz val="10"/>
        <rFont val="Arial Tur"/>
        <family val="0"/>
      </rPr>
      <t>max</t>
    </r>
    <r>
      <rPr>
        <sz val="10"/>
        <rFont val="Arial Tur"/>
        <family val="0"/>
      </rPr>
      <t xml:space="preserve"> En büyük narinlik</t>
    </r>
  </si>
  <si>
    <r>
      <t>H/D</t>
    </r>
    <r>
      <rPr>
        <vertAlign val="subscript"/>
        <sz val="10"/>
        <rFont val="Arial Tur"/>
        <family val="0"/>
      </rPr>
      <t>h</t>
    </r>
  </si>
  <si>
    <r>
      <t>T</t>
    </r>
    <r>
      <rPr>
        <b/>
        <vertAlign val="subscript"/>
        <sz val="10"/>
        <rFont val="Arial Tur"/>
        <family val="0"/>
      </rPr>
      <t>0</t>
    </r>
    <r>
      <rPr>
        <b/>
        <sz val="10"/>
        <rFont val="Arial Tur"/>
        <family val="0"/>
      </rPr>
      <t xml:space="preserve"> (Baca ağzındaki atık gaz sıcaklığı ) (</t>
    </r>
    <r>
      <rPr>
        <b/>
        <sz val="10"/>
        <rFont val="Arial"/>
        <family val="2"/>
      </rPr>
      <t>°</t>
    </r>
    <r>
      <rPr>
        <b/>
        <sz val="10"/>
        <rFont val="Arial Tur"/>
        <family val="0"/>
      </rPr>
      <t>K)</t>
    </r>
  </si>
  <si>
    <r>
      <t>T</t>
    </r>
    <r>
      <rPr>
        <b/>
        <i/>
        <vertAlign val="subscript"/>
        <sz val="10"/>
        <rFont val="Arial Tur"/>
        <family val="0"/>
      </rPr>
      <t>0</t>
    </r>
  </si>
  <si>
    <r>
      <t>T</t>
    </r>
    <r>
      <rPr>
        <b/>
        <i/>
        <vertAlign val="subscript"/>
        <sz val="10"/>
        <rFont val="Arial Tur"/>
        <family val="0"/>
      </rPr>
      <t>u</t>
    </r>
    <r>
      <rPr>
        <b/>
        <i/>
        <sz val="10"/>
        <rFont val="Arial Tur"/>
        <family val="0"/>
      </rPr>
      <t xml:space="preserve">+ </t>
    </r>
    <r>
      <rPr>
        <b/>
        <sz val="10"/>
        <rFont val="Arial Tur"/>
        <family val="0"/>
      </rPr>
      <t>(</t>
    </r>
    <r>
      <rPr>
        <b/>
        <i/>
        <sz val="10"/>
        <rFont val="Arial Tur"/>
        <family val="0"/>
      </rPr>
      <t>T</t>
    </r>
    <r>
      <rPr>
        <b/>
        <i/>
        <vertAlign val="subscript"/>
        <sz val="10"/>
        <rFont val="Arial Tur"/>
        <family val="0"/>
      </rPr>
      <t xml:space="preserve">e </t>
    </r>
    <r>
      <rPr>
        <b/>
        <i/>
        <sz val="10"/>
        <rFont val="Arial Tur"/>
        <family val="0"/>
      </rPr>
      <t>- T</t>
    </r>
    <r>
      <rPr>
        <b/>
        <i/>
        <vertAlign val="subscript"/>
        <sz val="10"/>
        <rFont val="Arial Tur"/>
        <family val="0"/>
      </rPr>
      <t>u</t>
    </r>
    <r>
      <rPr>
        <b/>
        <sz val="10"/>
        <rFont val="Arial Tur"/>
        <family val="0"/>
      </rPr>
      <t xml:space="preserve">) x </t>
    </r>
    <r>
      <rPr>
        <b/>
        <i/>
        <sz val="10"/>
        <rFont val="Arial Tur"/>
        <family val="0"/>
      </rPr>
      <t>e</t>
    </r>
    <r>
      <rPr>
        <b/>
        <vertAlign val="superscript"/>
        <sz val="10"/>
        <rFont val="Arial Tur"/>
        <family val="0"/>
      </rPr>
      <t>-K</t>
    </r>
  </si>
  <si>
    <t>C</t>
  </si>
  <si>
    <r>
      <t>T</t>
    </r>
    <r>
      <rPr>
        <vertAlign val="subscript"/>
        <sz val="10"/>
        <rFont val="Arial Tur"/>
        <family val="0"/>
      </rPr>
      <t>0</t>
    </r>
    <r>
      <rPr>
        <sz val="10"/>
        <rFont val="Arial Tur"/>
        <family val="0"/>
      </rPr>
      <t xml:space="preserve"> (Baca ağzındaki atık gaz sıcaklığı ) </t>
    </r>
  </si>
  <si>
    <t>SAPLAMA</t>
  </si>
  <si>
    <r>
      <t>P</t>
    </r>
    <r>
      <rPr>
        <b/>
        <vertAlign val="subscript"/>
        <sz val="10"/>
        <color indexed="8"/>
        <rFont val="Tahoma"/>
        <family val="2"/>
      </rPr>
      <t>Z</t>
    </r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</si>
</sst>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0.00000000"/>
    <numFmt numFmtId="168" formatCode="0.0000"/>
    <numFmt numFmtId="169" formatCode="0.00_ ;[Red]\-0.00\ "/>
  </numFmts>
  <fonts count="63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8"/>
      <name val="Arial"/>
      <family val="2"/>
    </font>
    <font>
      <i/>
      <sz val="11"/>
      <name val="Tahoma"/>
      <family val="2"/>
    </font>
    <font>
      <i/>
      <vertAlign val="subscript"/>
      <sz val="11"/>
      <name val="Tahoma"/>
      <family val="2"/>
    </font>
    <font>
      <sz val="11"/>
      <name val="Tahoma"/>
      <family val="2"/>
    </font>
    <font>
      <i/>
      <vertAlign val="superscript"/>
      <sz val="11"/>
      <name val="Tahoma"/>
      <family val="2"/>
    </font>
    <font>
      <sz val="9"/>
      <name val="Arial Tur"/>
      <family val="0"/>
    </font>
    <font>
      <sz val="9"/>
      <name val="Arial"/>
      <family val="2"/>
    </font>
    <font>
      <b/>
      <sz val="8"/>
      <name val="Tahoma"/>
      <family val="2"/>
    </font>
    <font>
      <b/>
      <vertAlign val="subscript"/>
      <sz val="8"/>
      <name val="Tahoma"/>
      <family val="2"/>
    </font>
    <font>
      <b/>
      <i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i/>
      <vertAlign val="subscript"/>
      <sz val="10"/>
      <name val="Tahoma"/>
      <family val="2"/>
    </font>
    <font>
      <b/>
      <sz val="10"/>
      <name val="Tahoma"/>
      <family val="2"/>
    </font>
    <font>
      <b/>
      <vertAlign val="subscript"/>
      <sz val="10"/>
      <name val="Tahoma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 Tur"/>
      <family val="0"/>
    </font>
    <font>
      <b/>
      <i/>
      <sz val="10"/>
      <name val="Arial Tur"/>
      <family val="0"/>
    </font>
    <font>
      <i/>
      <sz val="10"/>
      <name val="Arial Tur"/>
      <family val="0"/>
    </font>
    <font>
      <vertAlign val="subscript"/>
      <sz val="10"/>
      <name val="Tahoma"/>
      <family val="2"/>
    </font>
    <font>
      <sz val="7"/>
      <name val="Arial Tur"/>
      <family val="0"/>
    </font>
    <font>
      <sz val="7"/>
      <name val="Tahoma"/>
      <family val="2"/>
    </font>
    <font>
      <vertAlign val="subscript"/>
      <sz val="10"/>
      <name val="Arial Tur"/>
      <family val="0"/>
    </font>
    <font>
      <b/>
      <sz val="10"/>
      <name val="Arial"/>
      <family val="2"/>
    </font>
    <font>
      <b/>
      <sz val="13"/>
      <name val="Arial Tur"/>
      <family val="0"/>
    </font>
    <font>
      <vertAlign val="subscript"/>
      <sz val="10"/>
      <name val="Arial"/>
      <family val="2"/>
    </font>
    <font>
      <b/>
      <vertAlign val="subscript"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0.8"/>
      <name val="Times New Roman"/>
      <family val="1"/>
    </font>
    <font>
      <sz val="11"/>
      <name val="Arial Tur"/>
      <family val="0"/>
    </font>
    <font>
      <i/>
      <vertAlign val="subscript"/>
      <sz val="9"/>
      <name val="Tahoma"/>
      <family val="2"/>
    </font>
    <font>
      <vertAlign val="subscript"/>
      <sz val="9"/>
      <name val="Tahoma"/>
      <family val="2"/>
    </font>
    <font>
      <b/>
      <sz val="9"/>
      <name val="Tahoma"/>
      <family val="2"/>
    </font>
    <font>
      <b/>
      <sz val="9"/>
      <name val="Arial Tur"/>
      <family val="0"/>
    </font>
    <font>
      <i/>
      <vertAlign val="superscript"/>
      <sz val="9"/>
      <name val="Tahoma"/>
      <family val="2"/>
    </font>
    <font>
      <i/>
      <sz val="11"/>
      <name val="Arial Tur"/>
      <family val="0"/>
    </font>
    <font>
      <b/>
      <vertAlign val="subscript"/>
      <sz val="10"/>
      <name val="Arial"/>
      <family val="2"/>
    </font>
    <font>
      <i/>
      <vertAlign val="subscript"/>
      <sz val="10"/>
      <name val="Arial Tur"/>
      <family val="0"/>
    </font>
    <font>
      <sz val="13"/>
      <name val="Arial Tur"/>
      <family val="0"/>
    </font>
    <font>
      <b/>
      <vertAlign val="superscript"/>
      <sz val="10"/>
      <name val="Arial Tur"/>
      <family val="0"/>
    </font>
    <font>
      <b/>
      <i/>
      <vertAlign val="subscript"/>
      <sz val="10"/>
      <name val="Tahoma"/>
      <family val="2"/>
    </font>
    <font>
      <b/>
      <i/>
      <vertAlign val="subscript"/>
      <sz val="10"/>
      <name val="Arial"/>
      <family val="2"/>
    </font>
    <font>
      <vertAlign val="superscript"/>
      <sz val="10"/>
      <name val="Arial Tur"/>
      <family val="0"/>
    </font>
    <font>
      <sz val="10"/>
      <color indexed="12"/>
      <name val="Arial Tur"/>
      <family val="0"/>
    </font>
    <font>
      <sz val="10"/>
      <color indexed="10"/>
      <name val="Arial Tur"/>
      <family val="0"/>
    </font>
    <font>
      <sz val="10"/>
      <color indexed="8"/>
      <name val="Times New Roman"/>
      <family val="1"/>
    </font>
    <font>
      <sz val="10"/>
      <color indexed="57"/>
      <name val="Arial Tur"/>
      <family val="0"/>
    </font>
    <font>
      <b/>
      <sz val="10"/>
      <color indexed="48"/>
      <name val="Arial Tur"/>
      <family val="0"/>
    </font>
    <font>
      <b/>
      <sz val="10"/>
      <color indexed="8"/>
      <name val="Tahoma"/>
      <family val="2"/>
    </font>
    <font>
      <b/>
      <vertAlign val="subscript"/>
      <sz val="10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5" fillId="0" borderId="8" xfId="0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3" fontId="32" fillId="0" borderId="0" xfId="0" applyNumberFormat="1" applyFont="1" applyAlignment="1">
      <alignment vertical="center"/>
    </xf>
    <xf numFmtId="0" fontId="33" fillId="0" borderId="0" xfId="0" applyFont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0" fontId="34" fillId="0" borderId="3" xfId="0" applyFont="1" applyBorder="1" applyAlignment="1">
      <alignment horizontal="right" vertical="center"/>
    </xf>
    <xf numFmtId="0" fontId="34" fillId="0" borderId="11" xfId="0" applyFont="1" applyBorder="1" applyAlignment="1">
      <alignment horizontal="right" vertical="center"/>
    </xf>
    <xf numFmtId="0" fontId="36" fillId="0" borderId="4" xfId="0" applyFont="1" applyBorder="1" applyAlignment="1">
      <alignment horizontal="right" vertical="center" wrapText="1"/>
    </xf>
    <xf numFmtId="0" fontId="32" fillId="0" borderId="2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4" fillId="0" borderId="4" xfId="0" applyFont="1" applyBorder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0" fontId="33" fillId="0" borderId="5" xfId="0" applyFont="1" applyBorder="1" applyAlignment="1">
      <alignment horizontal="right" vertical="center"/>
    </xf>
    <xf numFmtId="0" fontId="33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6" xfId="0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" xfId="0" applyFont="1" applyBorder="1" applyAlignment="1" quotePrefix="1">
      <alignment vertical="center"/>
    </xf>
    <xf numFmtId="0" fontId="2" fillId="0" borderId="0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Font="1" applyBorder="1" applyAlignment="1" quotePrefix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2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167" fontId="0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6" xfId="0" applyBorder="1" applyAlignment="1">
      <alignment vertical="center"/>
    </xf>
    <xf numFmtId="0" fontId="0" fillId="2" borderId="0" xfId="0" applyFill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" fontId="0" fillId="0" borderId="0" xfId="0" applyNumberFormat="1" applyAlignment="1">
      <alignment vertical="center"/>
    </xf>
    <xf numFmtId="0" fontId="21" fillId="0" borderId="6" xfId="0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0" fontId="21" fillId="0" borderId="6" xfId="0" applyFont="1" applyBorder="1" applyAlignment="1">
      <alignment horizontal="left" vertical="center"/>
    </xf>
    <xf numFmtId="2" fontId="0" fillId="0" borderId="8" xfId="0" applyNumberForma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right" vertical="center"/>
    </xf>
    <xf numFmtId="0" fontId="41" fillId="0" borderId="8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51" fillId="0" borderId="0" xfId="0" applyFont="1" applyAlignment="1" quotePrefix="1">
      <alignment horizontal="left" vertical="top"/>
    </xf>
    <xf numFmtId="0" fontId="26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left" vertical="top"/>
    </xf>
    <xf numFmtId="0" fontId="32" fillId="3" borderId="5" xfId="0" applyFont="1" applyFill="1" applyBorder="1" applyAlignment="1">
      <alignment vertical="center"/>
    </xf>
    <xf numFmtId="0" fontId="34" fillId="3" borderId="5" xfId="0" applyFont="1" applyFill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69" fontId="0" fillId="0" borderId="5" xfId="0" applyNumberFormat="1" applyFont="1" applyBorder="1" applyAlignment="1">
      <alignment horizontal="center"/>
    </xf>
    <xf numFmtId="169" fontId="0" fillId="0" borderId="5" xfId="0" applyNumberFormat="1" applyFont="1" applyBorder="1" applyAlignment="1">
      <alignment horizontal="center"/>
    </xf>
    <xf numFmtId="0" fontId="53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52" fillId="0" borderId="6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0" fillId="0" borderId="7" xfId="0" applyNumberFormat="1" applyBorder="1" applyAlignment="1">
      <alignment vertical="center"/>
    </xf>
    <xf numFmtId="0" fontId="32" fillId="2" borderId="9" xfId="0" applyFont="1" applyFill="1" applyBorder="1" applyAlignment="1">
      <alignment vertical="center"/>
    </xf>
    <xf numFmtId="0" fontId="32" fillId="4" borderId="0" xfId="0" applyFont="1" applyFill="1" applyBorder="1" applyAlignment="1">
      <alignment vertical="center"/>
    </xf>
    <xf numFmtId="0" fontId="32" fillId="5" borderId="9" xfId="0" applyFont="1" applyFill="1" applyBorder="1" applyAlignment="1">
      <alignment vertical="center"/>
    </xf>
    <xf numFmtId="0" fontId="54" fillId="6" borderId="0" xfId="0" applyFont="1" applyFill="1" applyBorder="1" applyAlignment="1">
      <alignment vertical="center"/>
    </xf>
    <xf numFmtId="0" fontId="55" fillId="0" borderId="0" xfId="0" applyFont="1" applyAlignment="1">
      <alignment/>
    </xf>
    <xf numFmtId="0" fontId="56" fillId="7" borderId="5" xfId="0" applyFont="1" applyFill="1" applyBorder="1" applyAlignment="1">
      <alignment horizontal="left" vertical="center"/>
    </xf>
    <xf numFmtId="0" fontId="56" fillId="7" borderId="5" xfId="0" applyFont="1" applyFill="1" applyBorder="1" applyAlignment="1">
      <alignment horizontal="center"/>
    </xf>
    <xf numFmtId="0" fontId="57" fillId="0" borderId="6" xfId="0" applyFont="1" applyBorder="1" applyAlignment="1">
      <alignment horizontal="right" vertical="center"/>
    </xf>
    <xf numFmtId="0" fontId="59" fillId="0" borderId="8" xfId="0" applyFont="1" applyBorder="1" applyAlignment="1">
      <alignment horizontal="center" vertical="center"/>
    </xf>
    <xf numFmtId="0" fontId="60" fillId="0" borderId="8" xfId="0" applyFont="1" applyBorder="1" applyAlignment="1">
      <alignment vertical="center"/>
    </xf>
    <xf numFmtId="0" fontId="60" fillId="0" borderId="7" xfId="0" applyFont="1" applyBorder="1" applyAlignment="1">
      <alignment vertical="center"/>
    </xf>
    <xf numFmtId="0" fontId="32" fillId="0" borderId="13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2" fillId="3" borderId="13" xfId="0" applyFont="1" applyFill="1" applyBorder="1" applyAlignment="1">
      <alignment horizontal="center" textRotation="90"/>
    </xf>
    <xf numFmtId="0" fontId="2" fillId="3" borderId="14" xfId="0" applyFont="1" applyFill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44</xdr:row>
      <xdr:rowOff>171450</xdr:rowOff>
    </xdr:from>
    <xdr:to>
      <xdr:col>7</xdr:col>
      <xdr:colOff>314325</xdr:colOff>
      <xdr:row>44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5010150" y="7734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257175</xdr:colOff>
      <xdr:row>50</xdr:row>
      <xdr:rowOff>133350</xdr:rowOff>
    </xdr:from>
    <xdr:to>
      <xdr:col>6</xdr:col>
      <xdr:colOff>323850</xdr:colOff>
      <xdr:row>50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4400550" y="882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85725</xdr:colOff>
      <xdr:row>97</xdr:row>
      <xdr:rowOff>76200</xdr:rowOff>
    </xdr:from>
    <xdr:to>
      <xdr:col>4</xdr:col>
      <xdr:colOff>1609725</xdr:colOff>
      <xdr:row>97</xdr:row>
      <xdr:rowOff>76200</xdr:rowOff>
    </xdr:to>
    <xdr:sp>
      <xdr:nvSpPr>
        <xdr:cNvPr id="3" name="Line 5"/>
        <xdr:cNvSpPr>
          <a:spLocks/>
        </xdr:cNvSpPr>
      </xdr:nvSpPr>
      <xdr:spPr>
        <a:xfrm>
          <a:off x="1857375" y="169830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66675</xdr:colOff>
      <xdr:row>117</xdr:row>
      <xdr:rowOff>85725</xdr:rowOff>
    </xdr:from>
    <xdr:to>
      <xdr:col>4</xdr:col>
      <xdr:colOff>695325</xdr:colOff>
      <xdr:row>117</xdr:row>
      <xdr:rowOff>85725</xdr:rowOff>
    </xdr:to>
    <xdr:sp>
      <xdr:nvSpPr>
        <xdr:cNvPr id="4" name="Line 6"/>
        <xdr:cNvSpPr>
          <a:spLocks/>
        </xdr:cNvSpPr>
      </xdr:nvSpPr>
      <xdr:spPr>
        <a:xfrm>
          <a:off x="1838325" y="204692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5"/>
  <sheetViews>
    <sheetView tabSelected="1" view="pageBreakPreview" zoomScale="130" zoomScaleNormal="120" zoomScaleSheetLayoutView="130" workbookViewId="0" topLeftCell="A1">
      <selection activeCell="D23" sqref="D23"/>
    </sheetView>
  </sheetViews>
  <sheetFormatPr defaultColWidth="9.00390625" defaultRowHeight="12.75"/>
  <cols>
    <col min="1" max="2" width="4.375" style="25" customWidth="1"/>
    <col min="3" max="3" width="27.125" style="28" bestFit="1" customWidth="1"/>
    <col min="4" max="4" width="11.75390625" style="25" customWidth="1"/>
    <col min="5" max="5" width="8.375" style="36" customWidth="1"/>
    <col min="6" max="6" width="15.875" style="25" bestFit="1" customWidth="1"/>
    <col min="7" max="16384" width="9.125" style="25" customWidth="1"/>
  </cols>
  <sheetData>
    <row r="1" spans="3:5" ht="13.5">
      <c r="C1" s="26" t="s">
        <v>28</v>
      </c>
      <c r="D1" s="27">
        <v>300000</v>
      </c>
      <c r="E1" s="42" t="s">
        <v>3</v>
      </c>
    </row>
    <row r="2" spans="3:5" ht="12.75">
      <c r="C2" s="28" t="s">
        <v>28</v>
      </c>
      <c r="D2" s="27">
        <f>D1/860</f>
        <v>348.83720930232556</v>
      </c>
      <c r="E2" s="35" t="s">
        <v>0</v>
      </c>
    </row>
    <row r="3" spans="3:4" ht="12.75">
      <c r="C3" s="28" t="s">
        <v>29</v>
      </c>
      <c r="D3" s="25" t="s">
        <v>32</v>
      </c>
    </row>
    <row r="4" spans="3:4" ht="12.75">
      <c r="C4" s="28" t="s">
        <v>30</v>
      </c>
      <c r="D4" s="25" t="s">
        <v>33</v>
      </c>
    </row>
    <row r="5" spans="3:6" ht="12.75">
      <c r="C5" s="28" t="s">
        <v>31</v>
      </c>
      <c r="D5" s="25" t="s">
        <v>34</v>
      </c>
      <c r="E5" s="69">
        <v>1</v>
      </c>
      <c r="F5" s="25" t="s">
        <v>36</v>
      </c>
    </row>
    <row r="6" spans="4:6" ht="12.75">
      <c r="D6" s="25" t="s">
        <v>35</v>
      </c>
      <c r="E6" s="69">
        <v>1</v>
      </c>
      <c r="F6" s="25" t="s">
        <v>36</v>
      </c>
    </row>
    <row r="7" ht="12.75">
      <c r="E7" s="37"/>
    </row>
    <row r="8" spans="2:5" ht="12.75">
      <c r="B8" s="166" t="s">
        <v>47</v>
      </c>
      <c r="C8" s="31" t="s">
        <v>38</v>
      </c>
      <c r="D8" s="155">
        <v>360</v>
      </c>
      <c r="E8" s="38" t="s">
        <v>37</v>
      </c>
    </row>
    <row r="9" spans="2:5" ht="12.75">
      <c r="B9" s="167"/>
      <c r="C9" s="32" t="s">
        <v>39</v>
      </c>
      <c r="D9" s="156">
        <v>360</v>
      </c>
      <c r="E9" s="39" t="s">
        <v>37</v>
      </c>
    </row>
    <row r="10" spans="2:5" ht="12.75">
      <c r="B10" s="167"/>
      <c r="C10" s="32" t="s">
        <v>40</v>
      </c>
      <c r="D10" s="29">
        <v>2.5</v>
      </c>
      <c r="E10" s="39" t="s">
        <v>2</v>
      </c>
    </row>
    <row r="11" spans="2:5" ht="12.75">
      <c r="B11" s="167"/>
      <c r="C11" s="32" t="s">
        <v>253</v>
      </c>
      <c r="D11" s="29">
        <v>0.6</v>
      </c>
      <c r="E11" s="39" t="s">
        <v>2</v>
      </c>
    </row>
    <row r="12" spans="2:5" ht="12.75">
      <c r="B12" s="167"/>
      <c r="C12" s="32" t="s">
        <v>41</v>
      </c>
      <c r="D12" s="29">
        <v>225</v>
      </c>
      <c r="E12" s="40" t="s">
        <v>52</v>
      </c>
    </row>
    <row r="13" spans="2:5" ht="12.75">
      <c r="B13" s="167"/>
      <c r="C13" s="32" t="s">
        <v>42</v>
      </c>
      <c r="D13" s="29">
        <v>10</v>
      </c>
      <c r="E13" s="40" t="s">
        <v>52</v>
      </c>
    </row>
    <row r="14" spans="2:5" ht="12.75">
      <c r="B14" s="167"/>
      <c r="C14" s="32" t="s">
        <v>43</v>
      </c>
      <c r="D14" s="29">
        <v>0.6</v>
      </c>
      <c r="E14" s="39" t="s">
        <v>37</v>
      </c>
    </row>
    <row r="15" spans="2:5" ht="12.75">
      <c r="B15" s="167"/>
      <c r="C15" s="32" t="s">
        <v>44</v>
      </c>
      <c r="D15" s="29">
        <v>60</v>
      </c>
      <c r="E15" s="39" t="s">
        <v>37</v>
      </c>
    </row>
    <row r="16" spans="2:6" ht="12.75">
      <c r="B16" s="167"/>
      <c r="C16" s="32" t="s">
        <v>45</v>
      </c>
      <c r="D16" s="29" t="s">
        <v>130</v>
      </c>
      <c r="E16" s="69">
        <v>1</v>
      </c>
      <c r="F16" s="25" t="s">
        <v>36</v>
      </c>
    </row>
    <row r="17" spans="2:6" ht="12.75">
      <c r="B17" s="167"/>
      <c r="C17" s="32"/>
      <c r="D17" s="29" t="s">
        <v>145</v>
      </c>
      <c r="E17" s="69">
        <v>1</v>
      </c>
      <c r="F17" s="25" t="s">
        <v>36</v>
      </c>
    </row>
    <row r="18" spans="2:5" ht="12.75">
      <c r="B18" s="167"/>
      <c r="C18" s="32" t="s">
        <v>51</v>
      </c>
      <c r="D18" s="29">
        <v>0.6</v>
      </c>
      <c r="E18" s="39" t="s">
        <v>37</v>
      </c>
    </row>
    <row r="19" spans="2:5" ht="22.5">
      <c r="B19" s="168"/>
      <c r="C19" s="33" t="s">
        <v>46</v>
      </c>
      <c r="D19" s="34">
        <v>0.5</v>
      </c>
      <c r="E19" s="41" t="s">
        <v>2</v>
      </c>
    </row>
    <row r="20" spans="2:5" ht="12.75">
      <c r="B20" s="166" t="s">
        <v>48</v>
      </c>
      <c r="C20" s="31" t="s">
        <v>38</v>
      </c>
      <c r="D20" s="157">
        <v>360</v>
      </c>
      <c r="E20" s="38" t="s">
        <v>37</v>
      </c>
    </row>
    <row r="21" spans="2:5" ht="12.75">
      <c r="B21" s="167"/>
      <c r="C21" s="32" t="s">
        <v>49</v>
      </c>
      <c r="D21" s="158">
        <v>11.5</v>
      </c>
      <c r="E21" s="39" t="s">
        <v>2</v>
      </c>
    </row>
    <row r="22" spans="2:5" ht="12.75">
      <c r="B22" s="167"/>
      <c r="C22" s="32" t="s">
        <v>252</v>
      </c>
      <c r="D22" s="29">
        <v>0.6</v>
      </c>
      <c r="E22" s="39" t="s">
        <v>2</v>
      </c>
    </row>
    <row r="23" spans="2:5" ht="12.75">
      <c r="B23" s="167"/>
      <c r="C23" s="32" t="s">
        <v>50</v>
      </c>
      <c r="D23" s="29">
        <v>1</v>
      </c>
      <c r="E23" s="40" t="s">
        <v>52</v>
      </c>
    </row>
    <row r="24" spans="2:5" ht="12.75">
      <c r="B24" s="167"/>
      <c r="C24" s="32" t="s">
        <v>43</v>
      </c>
      <c r="D24" s="29">
        <v>0.6</v>
      </c>
      <c r="E24" s="39" t="s">
        <v>37</v>
      </c>
    </row>
    <row r="25" spans="2:5" ht="12.75">
      <c r="B25" s="167"/>
      <c r="C25" s="32" t="s">
        <v>44</v>
      </c>
      <c r="D25" s="29">
        <v>60</v>
      </c>
      <c r="E25" s="39" t="s">
        <v>37</v>
      </c>
    </row>
    <row r="26" spans="2:6" ht="12.75">
      <c r="B26" s="167"/>
      <c r="C26" s="32" t="s">
        <v>45</v>
      </c>
      <c r="D26" s="29" t="s">
        <v>130</v>
      </c>
      <c r="E26" s="69">
        <v>1</v>
      </c>
      <c r="F26" s="25" t="s">
        <v>36</v>
      </c>
    </row>
    <row r="27" spans="2:6" ht="12.75">
      <c r="B27" s="167"/>
      <c r="C27" s="32"/>
      <c r="D27" s="29" t="s">
        <v>145</v>
      </c>
      <c r="E27" s="69">
        <v>1</v>
      </c>
      <c r="F27" s="25" t="s">
        <v>36</v>
      </c>
    </row>
    <row r="28" spans="2:5" ht="12.75">
      <c r="B28" s="168"/>
      <c r="C28" s="43" t="s">
        <v>51</v>
      </c>
      <c r="D28" s="34">
        <v>0</v>
      </c>
      <c r="E28" s="41" t="s">
        <v>37</v>
      </c>
    </row>
    <row r="29" spans="3:5" ht="12.75">
      <c r="C29" s="28" t="s">
        <v>53</v>
      </c>
      <c r="D29" s="25">
        <v>50</v>
      </c>
      <c r="E29" s="36" t="s">
        <v>2</v>
      </c>
    </row>
    <row r="30" spans="3:5" s="44" customFormat="1" ht="29.25" customHeight="1">
      <c r="C30" s="46" t="s">
        <v>54</v>
      </c>
      <c r="D30" s="46" t="s">
        <v>47</v>
      </c>
      <c r="E30" s="46" t="s">
        <v>48</v>
      </c>
    </row>
    <row r="31" spans="3:5" ht="12.75">
      <c r="C31" s="32" t="s">
        <v>55</v>
      </c>
      <c r="D31" s="29"/>
      <c r="E31" s="39"/>
    </row>
    <row r="32" spans="3:5" ht="12.75">
      <c r="C32" s="32" t="s">
        <v>56</v>
      </c>
      <c r="D32" s="29"/>
      <c r="E32" s="39"/>
    </row>
    <row r="33" spans="3:5" ht="12.75">
      <c r="C33" s="32" t="s">
        <v>57</v>
      </c>
      <c r="D33" s="29"/>
      <c r="E33" s="39"/>
    </row>
    <row r="34" spans="3:5" ht="13.5">
      <c r="C34" s="32" t="s">
        <v>58</v>
      </c>
      <c r="D34" s="29">
        <v>1</v>
      </c>
      <c r="E34" s="39"/>
    </row>
    <row r="35" spans="3:5" ht="13.5">
      <c r="C35" s="32" t="s">
        <v>59</v>
      </c>
      <c r="D35" s="29"/>
      <c r="E35" s="39"/>
    </row>
    <row r="36" spans="3:5" ht="13.5">
      <c r="C36" s="32" t="s">
        <v>60</v>
      </c>
      <c r="D36" s="29"/>
      <c r="E36" s="39"/>
    </row>
    <row r="37" spans="3:5" ht="13.5">
      <c r="C37" s="32" t="s">
        <v>61</v>
      </c>
      <c r="D37" s="29"/>
      <c r="E37" s="39"/>
    </row>
    <row r="38" spans="3:5" ht="12.75">
      <c r="C38" s="32" t="s">
        <v>333</v>
      </c>
      <c r="D38" s="29"/>
      <c r="E38" s="39">
        <v>1</v>
      </c>
    </row>
    <row r="39" spans="3:5" ht="13.5">
      <c r="C39" s="32" t="s">
        <v>62</v>
      </c>
      <c r="D39" s="29"/>
      <c r="E39" s="39"/>
    </row>
    <row r="40" spans="3:5" ht="13.5">
      <c r="C40" s="32" t="s">
        <v>63</v>
      </c>
      <c r="D40" s="29"/>
      <c r="E40" s="39"/>
    </row>
    <row r="41" spans="3:5" ht="13.5">
      <c r="C41" s="32" t="s">
        <v>64</v>
      </c>
      <c r="D41" s="29"/>
      <c r="E41" s="39"/>
    </row>
    <row r="42" spans="3:5" ht="12.75">
      <c r="C42" s="32" t="s">
        <v>65</v>
      </c>
      <c r="D42" s="29"/>
      <c r="E42" s="39">
        <v>1</v>
      </c>
    </row>
    <row r="43" spans="3:5" ht="12.75">
      <c r="C43" s="45" t="s">
        <v>66</v>
      </c>
      <c r="D43" s="140">
        <v>0.9</v>
      </c>
      <c r="E43" s="141">
        <v>1.92</v>
      </c>
    </row>
    <row r="44" ht="12.75">
      <c r="C44" s="30"/>
    </row>
    <row r="45" ht="12.75">
      <c r="C45" s="30"/>
    </row>
    <row r="46" ht="12.75">
      <c r="C46" s="30"/>
    </row>
    <row r="47" ht="12.75">
      <c r="C47" s="30"/>
    </row>
    <row r="48" ht="12.75">
      <c r="C48" s="30"/>
    </row>
    <row r="49" ht="12.75">
      <c r="C49" s="30"/>
    </row>
    <row r="50" ht="12.75">
      <c r="C50" s="30"/>
    </row>
    <row r="51" ht="12.75">
      <c r="C51" s="30"/>
    </row>
    <row r="52" ht="12.75">
      <c r="C52" s="30"/>
    </row>
    <row r="53" ht="12.75">
      <c r="C53" s="30"/>
    </row>
    <row r="54" ht="12.75">
      <c r="C54" s="30"/>
    </row>
    <row r="55" ht="12.75">
      <c r="C55" s="30"/>
    </row>
  </sheetData>
  <mergeCells count="2">
    <mergeCell ref="B8:B19"/>
    <mergeCell ref="B20:B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6"/>
  <sheetViews>
    <sheetView workbookViewId="0" topLeftCell="B250">
      <selection activeCell="E301" sqref="E301"/>
    </sheetView>
  </sheetViews>
  <sheetFormatPr defaultColWidth="9.00390625" defaultRowHeight="12.75"/>
  <cols>
    <col min="1" max="1" width="2.75390625" style="86" customWidth="1"/>
    <col min="2" max="2" width="13.625" style="86" customWidth="1"/>
    <col min="3" max="3" width="4.875" style="3" customWidth="1"/>
    <col min="4" max="4" width="2.00390625" style="85" customWidth="1"/>
    <col min="5" max="5" width="23.00390625" style="86" customWidth="1"/>
    <col min="6" max="7" width="8.125" style="86" customWidth="1"/>
    <col min="8" max="8" width="8.875" style="86" customWidth="1"/>
    <col min="9" max="9" width="9.125" style="86" customWidth="1"/>
    <col min="10" max="10" width="12.00390625" style="85" bestFit="1" customWidth="1"/>
    <col min="11" max="11" width="6.375" style="86" customWidth="1"/>
    <col min="12" max="12" width="8.875" style="86" customWidth="1"/>
    <col min="13" max="13" width="6.00390625" style="86" bestFit="1" customWidth="1"/>
    <col min="14" max="14" width="6.25390625" style="86" customWidth="1"/>
    <col min="15" max="15" width="6.125" style="86" customWidth="1"/>
    <col min="16" max="16" width="4.00390625" style="86" customWidth="1"/>
    <col min="17" max="16384" width="9.125" style="86" customWidth="1"/>
  </cols>
  <sheetData>
    <row r="1" ht="12.75">
      <c r="C1" s="84" t="s">
        <v>83</v>
      </c>
    </row>
    <row r="3" spans="3:5" ht="14.25">
      <c r="C3" s="51" t="s">
        <v>90</v>
      </c>
      <c r="D3" s="52" t="s">
        <v>4</v>
      </c>
      <c r="E3" s="53" t="s">
        <v>92</v>
      </c>
    </row>
    <row r="4" spans="3:5" ht="14.25">
      <c r="C4" s="51" t="s">
        <v>91</v>
      </c>
      <c r="D4" s="52" t="s">
        <v>4</v>
      </c>
      <c r="E4" s="53" t="s">
        <v>93</v>
      </c>
    </row>
    <row r="5" spans="3:5" ht="14.25">
      <c r="C5" s="51" t="s">
        <v>90</v>
      </c>
      <c r="D5" s="54" t="s">
        <v>9</v>
      </c>
      <c r="E5" s="55" t="s">
        <v>91</v>
      </c>
    </row>
    <row r="7" spans="3:5" ht="14.25">
      <c r="C7" s="17" t="s">
        <v>7</v>
      </c>
      <c r="D7" s="85" t="s">
        <v>67</v>
      </c>
      <c r="E7" s="86" t="s">
        <v>68</v>
      </c>
    </row>
    <row r="8" spans="3:5" ht="14.25">
      <c r="C8" s="17" t="s">
        <v>8</v>
      </c>
      <c r="D8" s="85" t="s">
        <v>67</v>
      </c>
      <c r="E8" s="86" t="s">
        <v>69</v>
      </c>
    </row>
    <row r="9" spans="3:5" ht="14.25">
      <c r="C9" s="17" t="s">
        <v>70</v>
      </c>
      <c r="D9" s="85" t="s">
        <v>67</v>
      </c>
      <c r="E9" s="86" t="s">
        <v>71</v>
      </c>
    </row>
    <row r="10" spans="3:5" ht="14.25">
      <c r="C10" s="17" t="s">
        <v>72</v>
      </c>
      <c r="D10" s="85" t="s">
        <v>67</v>
      </c>
      <c r="E10" s="86" t="s">
        <v>74</v>
      </c>
    </row>
    <row r="11" spans="3:5" ht="14.25">
      <c r="C11" s="17" t="s">
        <v>73</v>
      </c>
      <c r="D11" s="85" t="s">
        <v>67</v>
      </c>
      <c r="E11" s="86" t="s">
        <v>75</v>
      </c>
    </row>
    <row r="12" ht="12.75">
      <c r="E12" s="86" t="s">
        <v>76</v>
      </c>
    </row>
    <row r="13" ht="12.75">
      <c r="E13" s="86" t="s">
        <v>77</v>
      </c>
    </row>
    <row r="15" spans="3:5" ht="14.25">
      <c r="C15" s="17" t="s">
        <v>78</v>
      </c>
      <c r="D15" s="85" t="s">
        <v>67</v>
      </c>
      <c r="E15" s="86" t="s">
        <v>79</v>
      </c>
    </row>
    <row r="16" spans="3:5" ht="14.25">
      <c r="C16" s="17" t="s">
        <v>80</v>
      </c>
      <c r="D16" s="85" t="s">
        <v>67</v>
      </c>
      <c r="E16" s="86" t="s">
        <v>81</v>
      </c>
    </row>
    <row r="17" ht="12.75">
      <c r="E17" s="86" t="s">
        <v>82</v>
      </c>
    </row>
    <row r="19" ht="12.75">
      <c r="C19" s="84" t="s">
        <v>84</v>
      </c>
    </row>
    <row r="21" spans="3:10" s="4" customFormat="1" ht="14.25">
      <c r="C21" s="3">
        <v>1</v>
      </c>
      <c r="D21" s="87" t="s">
        <v>85</v>
      </c>
      <c r="E21" s="4" t="s">
        <v>86</v>
      </c>
      <c r="J21" s="87"/>
    </row>
    <row r="23" spans="3:10" s="88" customFormat="1" ht="17.25">
      <c r="C23" s="50" t="s">
        <v>105</v>
      </c>
      <c r="D23" s="49"/>
      <c r="F23" s="49"/>
      <c r="G23" s="50"/>
      <c r="J23" s="89"/>
    </row>
    <row r="24" spans="3:10" s="88" customFormat="1" ht="14.25">
      <c r="C24" s="50"/>
      <c r="D24" s="49"/>
      <c r="F24" s="49"/>
      <c r="G24" s="50"/>
      <c r="J24" s="89"/>
    </row>
    <row r="25" spans="3:11" s="88" customFormat="1" ht="14.25">
      <c r="C25" s="58" t="s">
        <v>104</v>
      </c>
      <c r="D25" s="90" t="s">
        <v>4</v>
      </c>
      <c r="E25" s="59">
        <f>H27*J25^((-1*F28*F29)/(F30*H31))-4300</f>
        <v>96420.83616514727</v>
      </c>
      <c r="F25" s="60" t="s">
        <v>1</v>
      </c>
      <c r="G25" s="56"/>
      <c r="I25" s="91" t="s">
        <v>106</v>
      </c>
      <c r="J25" s="92">
        <v>2.71828182845904</v>
      </c>
      <c r="K25" s="93" t="s">
        <v>107</v>
      </c>
    </row>
    <row r="26" ht="12.75">
      <c r="C26" s="17"/>
    </row>
    <row r="27" spans="3:9" ht="14.25">
      <c r="C27" s="17" t="s">
        <v>87</v>
      </c>
      <c r="D27" s="85" t="s">
        <v>67</v>
      </c>
      <c r="E27" s="86" t="s">
        <v>88</v>
      </c>
      <c r="H27" s="86">
        <v>101320</v>
      </c>
      <c r="I27" s="86" t="s">
        <v>1</v>
      </c>
    </row>
    <row r="28" spans="3:7" ht="12.75">
      <c r="C28" s="94" t="s">
        <v>89</v>
      </c>
      <c r="D28" s="85" t="s">
        <v>67</v>
      </c>
      <c r="E28" s="86" t="s">
        <v>94</v>
      </c>
      <c r="F28" s="86">
        <v>9.81</v>
      </c>
      <c r="G28" s="86" t="s">
        <v>95</v>
      </c>
    </row>
    <row r="29" spans="3:7" ht="12.75">
      <c r="C29" s="94" t="s">
        <v>5</v>
      </c>
      <c r="D29" s="85" t="s">
        <v>67</v>
      </c>
      <c r="E29" s="86" t="s">
        <v>96</v>
      </c>
      <c r="F29" s="86">
        <f>'baca bilgileri'!D29</f>
        <v>50</v>
      </c>
      <c r="G29" s="86" t="s">
        <v>2</v>
      </c>
    </row>
    <row r="30" spans="3:7" ht="14.25">
      <c r="C30" s="17" t="s">
        <v>97</v>
      </c>
      <c r="D30" s="85" t="s">
        <v>67</v>
      </c>
      <c r="E30" s="86" t="s">
        <v>98</v>
      </c>
      <c r="F30" s="86">
        <v>288</v>
      </c>
      <c r="G30" s="86" t="s">
        <v>99</v>
      </c>
    </row>
    <row r="31" spans="3:9" ht="14.25">
      <c r="C31" s="17" t="s">
        <v>100</v>
      </c>
      <c r="D31" s="85" t="s">
        <v>67</v>
      </c>
      <c r="E31" s="86" t="s">
        <v>101</v>
      </c>
      <c r="F31" s="86">
        <v>15</v>
      </c>
      <c r="G31" s="95" t="s">
        <v>102</v>
      </c>
      <c r="H31" s="86">
        <f>272.15+F31</f>
        <v>287.15</v>
      </c>
      <c r="I31" s="86" t="s">
        <v>103</v>
      </c>
    </row>
    <row r="32" ht="12.75">
      <c r="C32" s="94"/>
    </row>
    <row r="33" spans="3:10" s="4" customFormat="1" ht="14.25">
      <c r="C33" s="3">
        <v>2</v>
      </c>
      <c r="D33" s="87" t="s">
        <v>85</v>
      </c>
      <c r="E33" s="64" t="s">
        <v>111</v>
      </c>
      <c r="J33" s="87"/>
    </row>
    <row r="34" spans="3:5" ht="12.75">
      <c r="C34" s="94"/>
      <c r="E34" s="96"/>
    </row>
    <row r="35" spans="3:7" ht="14.25">
      <c r="C35" s="61" t="s">
        <v>6</v>
      </c>
      <c r="D35" s="7" t="s">
        <v>4</v>
      </c>
      <c r="E35" s="48" t="s">
        <v>108</v>
      </c>
      <c r="F35" s="8"/>
      <c r="G35" s="5"/>
    </row>
    <row r="36" spans="3:4" ht="12.75">
      <c r="C36" s="61"/>
      <c r="D36" s="7"/>
    </row>
    <row r="37" spans="3:6" ht="14.25">
      <c r="C37" s="62" t="s">
        <v>6</v>
      </c>
      <c r="D37" s="63" t="s">
        <v>4</v>
      </c>
      <c r="E37" s="97">
        <f>E25/(F30*H31)</f>
        <v>1.1659222358275203</v>
      </c>
      <c r="F37" s="98" t="s">
        <v>109</v>
      </c>
    </row>
    <row r="39" spans="3:10" s="4" customFormat="1" ht="12.75">
      <c r="C39" s="3">
        <v>3</v>
      </c>
      <c r="D39" s="87" t="s">
        <v>85</v>
      </c>
      <c r="E39" s="4" t="s">
        <v>110</v>
      </c>
      <c r="J39" s="87"/>
    </row>
    <row r="41" spans="3:5" ht="12.75">
      <c r="C41" s="99" t="s">
        <v>15</v>
      </c>
      <c r="D41" s="100" t="s">
        <v>4</v>
      </c>
      <c r="E41" s="101">
        <v>0.002</v>
      </c>
    </row>
    <row r="43" spans="3:10" s="4" customFormat="1" ht="14.25">
      <c r="C43" s="3">
        <v>4</v>
      </c>
      <c r="D43" s="87" t="s">
        <v>85</v>
      </c>
      <c r="E43" s="4" t="s">
        <v>112</v>
      </c>
      <c r="J43" s="87"/>
    </row>
    <row r="44" spans="11:16" ht="12.75">
      <c r="K44" s="13"/>
      <c r="L44" s="15" t="s">
        <v>13</v>
      </c>
      <c r="M44" s="14"/>
      <c r="N44" s="13"/>
      <c r="O44" s="15" t="s">
        <v>14</v>
      </c>
      <c r="P44" s="14"/>
    </row>
    <row r="45" spans="3:16" ht="15.75">
      <c r="C45" s="17" t="s">
        <v>16</v>
      </c>
      <c r="D45" s="7" t="s">
        <v>4</v>
      </c>
      <c r="E45" s="5" t="s">
        <v>17</v>
      </c>
      <c r="F45" s="8"/>
      <c r="G45" s="5"/>
      <c r="H45" s="5" t="s">
        <v>18</v>
      </c>
      <c r="I45" s="5"/>
      <c r="J45" s="68"/>
      <c r="K45" s="12" t="s">
        <v>10</v>
      </c>
      <c r="L45" s="12" t="s">
        <v>11</v>
      </c>
      <c r="M45" s="12" t="s">
        <v>12</v>
      </c>
      <c r="N45" s="12" t="s">
        <v>10</v>
      </c>
      <c r="O45" s="12" t="s">
        <v>11</v>
      </c>
      <c r="P45" s="12" t="s">
        <v>12</v>
      </c>
    </row>
    <row r="46" spans="3:16" ht="15.75">
      <c r="C46" s="17" t="s">
        <v>16</v>
      </c>
      <c r="D46" s="7" t="s">
        <v>4</v>
      </c>
      <c r="E46" s="23" t="s">
        <v>19</v>
      </c>
      <c r="F46" s="8"/>
      <c r="G46" s="5"/>
      <c r="H46" s="5" t="s">
        <v>20</v>
      </c>
      <c r="I46" s="5"/>
      <c r="J46" s="68"/>
      <c r="K46" s="16">
        <v>8.6</v>
      </c>
      <c r="L46" s="16">
        <v>0.078</v>
      </c>
      <c r="M46" s="16">
        <v>10.2</v>
      </c>
      <c r="N46" s="16">
        <v>5.1</v>
      </c>
      <c r="O46" s="16">
        <v>0.075</v>
      </c>
      <c r="P46" s="16">
        <v>6</v>
      </c>
    </row>
    <row r="47" spans="3:10" ht="15.75">
      <c r="C47" s="47" t="s">
        <v>21</v>
      </c>
      <c r="D47" s="7" t="s">
        <v>4</v>
      </c>
      <c r="E47" s="20" t="s">
        <v>23</v>
      </c>
      <c r="F47" s="8"/>
      <c r="G47" s="5"/>
      <c r="H47" s="5" t="s">
        <v>18</v>
      </c>
      <c r="I47" s="5"/>
      <c r="J47" s="68"/>
    </row>
    <row r="48" spans="3:10" ht="15.75">
      <c r="C48" s="47" t="s">
        <v>21</v>
      </c>
      <c r="D48" s="7" t="s">
        <v>4</v>
      </c>
      <c r="E48" s="5" t="s">
        <v>22</v>
      </c>
      <c r="F48" s="8"/>
      <c r="G48" s="5"/>
      <c r="H48" s="5" t="s">
        <v>20</v>
      </c>
      <c r="I48" s="5"/>
      <c r="J48" s="68"/>
    </row>
    <row r="50" ht="12.75">
      <c r="E50" s="19" t="s">
        <v>13</v>
      </c>
    </row>
    <row r="51" spans="3:10" ht="15.75">
      <c r="C51" s="10" t="s">
        <v>16</v>
      </c>
      <c r="D51" s="21" t="s">
        <v>4</v>
      </c>
      <c r="E51" s="22">
        <f>IF('baca bilgileri'!D2&lt;100,15*LOG('baca bilgileri'!D2,10),"")</f>
      </c>
      <c r="F51" s="24" t="s">
        <v>1</v>
      </c>
      <c r="G51" s="5" t="s">
        <v>18</v>
      </c>
      <c r="I51" s="5"/>
      <c r="J51" s="68"/>
    </row>
    <row r="52" spans="3:10" ht="15.75">
      <c r="C52" s="11" t="s">
        <v>16</v>
      </c>
      <c r="D52" s="9" t="s">
        <v>4</v>
      </c>
      <c r="E52" s="67">
        <v>48</v>
      </c>
      <c r="F52" s="6" t="s">
        <v>1</v>
      </c>
      <c r="G52" s="5" t="s">
        <v>20</v>
      </c>
      <c r="I52" s="5"/>
      <c r="J52" s="68"/>
    </row>
    <row r="53" spans="3:10" ht="15.75">
      <c r="C53" s="47" t="s">
        <v>21</v>
      </c>
      <c r="D53" s="7" t="s">
        <v>4</v>
      </c>
      <c r="E53" s="20">
        <f>IF('baca bilgileri'!D2&lt;100,K46/(1-L46*LOG('baca bilgileri'!D2,10)),"")</f>
      </c>
      <c r="F53" s="5" t="s">
        <v>24</v>
      </c>
      <c r="G53" s="5" t="s">
        <v>18</v>
      </c>
      <c r="I53" s="5"/>
      <c r="J53" s="68"/>
    </row>
    <row r="54" spans="3:10" ht="15.75">
      <c r="C54" s="47" t="s">
        <v>21</v>
      </c>
      <c r="D54" s="7" t="s">
        <v>4</v>
      </c>
      <c r="E54" s="5">
        <f>IF('baca bilgileri'!D2&gt;100,M46,"")</f>
        <v>10.2</v>
      </c>
      <c r="F54" s="5" t="s">
        <v>24</v>
      </c>
      <c r="G54" s="5" t="s">
        <v>20</v>
      </c>
      <c r="I54" s="5"/>
      <c r="J54" s="68"/>
    </row>
    <row r="56" ht="12.75">
      <c r="E56" s="19" t="s">
        <v>14</v>
      </c>
    </row>
    <row r="57" spans="3:8" ht="14.25">
      <c r="C57" s="58" t="s">
        <v>16</v>
      </c>
      <c r="D57" s="63" t="s">
        <v>4</v>
      </c>
      <c r="E57" s="65"/>
      <c r="F57" s="66" t="s">
        <v>1</v>
      </c>
      <c r="G57" s="5"/>
      <c r="H57" s="5"/>
    </row>
    <row r="58" spans="3:8" ht="15.75">
      <c r="C58" s="47" t="s">
        <v>21</v>
      </c>
      <c r="D58" s="7" t="s">
        <v>4</v>
      </c>
      <c r="E58" s="20">
        <f>IF('baca bilgileri'!D2&lt;100,N46/(1-O46*LOG('baca bilgileri'!D2,10)),"")</f>
      </c>
      <c r="F58" s="5" t="s">
        <v>24</v>
      </c>
      <c r="G58" s="5" t="s">
        <v>18</v>
      </c>
      <c r="H58" s="5"/>
    </row>
    <row r="59" spans="3:8" ht="15.75">
      <c r="C59" s="47" t="s">
        <v>21</v>
      </c>
      <c r="D59" s="7" t="s">
        <v>4</v>
      </c>
      <c r="E59" s="5"/>
      <c r="F59" s="5" t="s">
        <v>24</v>
      </c>
      <c r="G59" s="5" t="s">
        <v>20</v>
      </c>
      <c r="H59" s="5"/>
    </row>
    <row r="61" spans="3:10" s="4" customFormat="1" ht="12.75">
      <c r="C61" s="3">
        <v>5</v>
      </c>
      <c r="D61" s="87" t="s">
        <v>85</v>
      </c>
      <c r="E61" s="4" t="s">
        <v>113</v>
      </c>
      <c r="J61" s="87"/>
    </row>
    <row r="63" spans="3:8" ht="12.75">
      <c r="C63" s="99" t="s">
        <v>2</v>
      </c>
      <c r="D63" s="100" t="s">
        <v>4</v>
      </c>
      <c r="E63" s="102">
        <v>0.15</v>
      </c>
      <c r="F63" s="98" t="s">
        <v>25</v>
      </c>
      <c r="G63" s="86" t="s">
        <v>26</v>
      </c>
      <c r="H63" s="86" t="s">
        <v>114</v>
      </c>
    </row>
    <row r="65" spans="3:8" ht="12.75">
      <c r="C65" s="99" t="s">
        <v>2</v>
      </c>
      <c r="D65" s="100" t="s">
        <v>4</v>
      </c>
      <c r="E65" s="103"/>
      <c r="F65" s="98" t="s">
        <v>25</v>
      </c>
      <c r="G65" s="86" t="s">
        <v>26</v>
      </c>
      <c r="H65" s="86" t="s">
        <v>115</v>
      </c>
    </row>
    <row r="67" spans="3:7" ht="12.75">
      <c r="C67" s="99" t="s">
        <v>2</v>
      </c>
      <c r="D67" s="100" t="s">
        <v>4</v>
      </c>
      <c r="E67" s="103">
        <f>IF('baca bilgileri'!D2&gt;2000,0.475*'baca bilgileri'!D2,"")</f>
      </c>
      <c r="F67" s="98" t="s">
        <v>25</v>
      </c>
      <c r="G67" s="86" t="s">
        <v>116</v>
      </c>
    </row>
    <row r="69" spans="3:10" s="4" customFormat="1" ht="16.5">
      <c r="C69" s="3">
        <v>6</v>
      </c>
      <c r="D69" s="87" t="s">
        <v>85</v>
      </c>
      <c r="E69" s="4" t="s">
        <v>117</v>
      </c>
      <c r="J69" s="87"/>
    </row>
    <row r="71" spans="3:5" ht="15.75">
      <c r="C71" s="3" t="s">
        <v>27</v>
      </c>
      <c r="D71" s="2" t="s">
        <v>4</v>
      </c>
      <c r="E71" s="1" t="s">
        <v>148</v>
      </c>
    </row>
    <row r="72" spans="4:5" ht="12.75">
      <c r="D72" s="2"/>
      <c r="E72" s="1"/>
    </row>
    <row r="73" spans="3:5" ht="12.75">
      <c r="C73" s="3" t="s">
        <v>118</v>
      </c>
      <c r="D73" s="2" t="s">
        <v>67</v>
      </c>
      <c r="E73" s="1" t="s">
        <v>119</v>
      </c>
    </row>
    <row r="74" spans="4:5" ht="12.75">
      <c r="D74" s="2"/>
      <c r="E74" s="1"/>
    </row>
    <row r="75" spans="4:17" ht="12.75">
      <c r="D75" s="2"/>
      <c r="E75" s="4" t="s">
        <v>143</v>
      </c>
      <c r="L75" s="86" t="s">
        <v>141</v>
      </c>
      <c r="O75" s="104"/>
      <c r="P75" s="104"/>
      <c r="Q75" s="104"/>
    </row>
    <row r="76" spans="3:17" ht="14.25">
      <c r="C76" s="18" t="s">
        <v>139</v>
      </c>
      <c r="D76" s="2" t="s">
        <v>67</v>
      </c>
      <c r="E76" s="1" t="s">
        <v>123</v>
      </c>
      <c r="F76" s="86">
        <f>N80</f>
        <v>17</v>
      </c>
      <c r="G76" s="86" t="s">
        <v>121</v>
      </c>
      <c r="H76" s="86" t="s">
        <v>127</v>
      </c>
      <c r="J76" s="105"/>
      <c r="K76" s="106" t="s">
        <v>134</v>
      </c>
      <c r="L76" s="106" t="s">
        <v>142</v>
      </c>
      <c r="M76" s="106" t="s">
        <v>137</v>
      </c>
      <c r="N76" s="106" t="s">
        <v>120</v>
      </c>
      <c r="O76" s="104"/>
      <c r="P76" s="104"/>
      <c r="Q76" s="104"/>
    </row>
    <row r="77" spans="3:17" ht="14.25">
      <c r="C77" s="18" t="s">
        <v>140</v>
      </c>
      <c r="D77" s="2" t="s">
        <v>67</v>
      </c>
      <c r="E77" s="1" t="s">
        <v>123</v>
      </c>
      <c r="F77" s="86">
        <f>N83</f>
        <v>0.065</v>
      </c>
      <c r="G77" s="86" t="s">
        <v>121</v>
      </c>
      <c r="H77" s="86" t="s">
        <v>127</v>
      </c>
      <c r="J77" s="107"/>
      <c r="K77" s="107" t="s">
        <v>135</v>
      </c>
      <c r="L77" s="108" t="s">
        <v>136</v>
      </c>
      <c r="M77" s="108" t="s">
        <v>52</v>
      </c>
      <c r="N77" s="108" t="s">
        <v>138</v>
      </c>
      <c r="O77" s="104"/>
      <c r="P77" s="104"/>
      <c r="Q77" s="104"/>
    </row>
    <row r="78" spans="3:17" ht="14.25">
      <c r="C78" s="3" t="s">
        <v>122</v>
      </c>
      <c r="D78" s="2" t="s">
        <v>67</v>
      </c>
      <c r="E78" s="1" t="s">
        <v>124</v>
      </c>
      <c r="F78" s="86">
        <f>'baca bilgileri'!D8/1000</f>
        <v>0.36</v>
      </c>
      <c r="G78" s="86" t="s">
        <v>2</v>
      </c>
      <c r="J78" s="109" t="s">
        <v>130</v>
      </c>
      <c r="K78" s="109">
        <v>2700</v>
      </c>
      <c r="L78" s="109"/>
      <c r="M78" s="109"/>
      <c r="N78" s="109">
        <v>200</v>
      </c>
      <c r="O78" s="104"/>
      <c r="P78" s="104"/>
      <c r="Q78" s="104"/>
    </row>
    <row r="79" spans="3:17" ht="14.25">
      <c r="C79" s="3" t="s">
        <v>125</v>
      </c>
      <c r="D79" s="2" t="s">
        <v>67</v>
      </c>
      <c r="E79" s="1" t="s">
        <v>126</v>
      </c>
      <c r="F79" s="110">
        <f>('baca bilgileri'!D8+'baca bilgileri'!D14+'baca bilgileri'!D15)/1000</f>
        <v>0.42060000000000003</v>
      </c>
      <c r="G79" s="86" t="s">
        <v>2</v>
      </c>
      <c r="J79" s="109" t="s">
        <v>131</v>
      </c>
      <c r="K79" s="109">
        <v>7850</v>
      </c>
      <c r="L79" s="109">
        <v>0.5</v>
      </c>
      <c r="M79" s="109">
        <v>10</v>
      </c>
      <c r="N79" s="109">
        <v>58</v>
      </c>
      <c r="O79" s="104"/>
      <c r="P79" s="104"/>
      <c r="Q79" s="104"/>
    </row>
    <row r="80" spans="3:17" ht="14.25">
      <c r="C80" s="3" t="s">
        <v>128</v>
      </c>
      <c r="D80" s="2" t="s">
        <v>67</v>
      </c>
      <c r="E80" s="1" t="s">
        <v>129</v>
      </c>
      <c r="F80" s="110">
        <f>('baca bilgileri'!D8+'baca bilgileri'!D18)/1000</f>
        <v>0.36060000000000003</v>
      </c>
      <c r="G80" s="86" t="s">
        <v>2</v>
      </c>
      <c r="J80" s="109" t="s">
        <v>132</v>
      </c>
      <c r="K80" s="109"/>
      <c r="L80" s="109"/>
      <c r="M80" s="109">
        <v>200</v>
      </c>
      <c r="N80" s="109">
        <v>17</v>
      </c>
      <c r="O80" s="104"/>
      <c r="P80" s="104"/>
      <c r="Q80" s="104"/>
    </row>
    <row r="81" spans="4:17" ht="12.75">
      <c r="D81" s="2"/>
      <c r="E81" s="1"/>
      <c r="J81" s="109" t="s">
        <v>133</v>
      </c>
      <c r="K81" s="109">
        <v>100</v>
      </c>
      <c r="L81" s="109">
        <v>0.75</v>
      </c>
      <c r="M81" s="109">
        <v>20</v>
      </c>
      <c r="N81" s="109">
        <v>0.035</v>
      </c>
      <c r="O81" s="104"/>
      <c r="P81" s="104"/>
      <c r="Q81" s="104"/>
    </row>
    <row r="82" spans="4:17" ht="12.75">
      <c r="D82" s="2"/>
      <c r="E82" s="1"/>
      <c r="J82" s="109" t="s">
        <v>133</v>
      </c>
      <c r="K82" s="109">
        <v>100</v>
      </c>
      <c r="L82" s="109">
        <v>0.75</v>
      </c>
      <c r="M82" s="109">
        <v>100</v>
      </c>
      <c r="N82" s="109">
        <v>0.045</v>
      </c>
      <c r="O82" s="104"/>
      <c r="P82" s="104"/>
      <c r="Q82" s="104"/>
    </row>
    <row r="83" spans="4:17" ht="12.75">
      <c r="D83" s="2"/>
      <c r="E83" s="4" t="s">
        <v>144</v>
      </c>
      <c r="J83" s="109" t="s">
        <v>133</v>
      </c>
      <c r="K83" s="109">
        <v>100</v>
      </c>
      <c r="L83" s="109">
        <v>0.75</v>
      </c>
      <c r="M83" s="109">
        <v>200</v>
      </c>
      <c r="N83" s="109">
        <v>0.065</v>
      </c>
      <c r="O83" s="104"/>
      <c r="P83" s="104"/>
      <c r="Q83" s="104"/>
    </row>
    <row r="84" spans="3:8" ht="14.25">
      <c r="C84" s="18" t="s">
        <v>139</v>
      </c>
      <c r="D84" s="2" t="s">
        <v>67</v>
      </c>
      <c r="E84" s="1" t="s">
        <v>123</v>
      </c>
      <c r="F84" s="86">
        <f>N80</f>
        <v>17</v>
      </c>
      <c r="G84" s="86" t="s">
        <v>121</v>
      </c>
      <c r="H84" s="86" t="s">
        <v>127</v>
      </c>
    </row>
    <row r="85" spans="3:8" ht="14.25">
      <c r="C85" s="18" t="s">
        <v>140</v>
      </c>
      <c r="D85" s="2" t="s">
        <v>67</v>
      </c>
      <c r="E85" s="1" t="s">
        <v>123</v>
      </c>
      <c r="F85" s="86">
        <f>N83</f>
        <v>0.065</v>
      </c>
      <c r="G85" s="86" t="s">
        <v>121</v>
      </c>
      <c r="H85" s="86" t="s">
        <v>127</v>
      </c>
    </row>
    <row r="86" spans="3:7" ht="14.25">
      <c r="C86" s="3" t="s">
        <v>122</v>
      </c>
      <c r="D86" s="2" t="s">
        <v>67</v>
      </c>
      <c r="E86" s="1" t="s">
        <v>124</v>
      </c>
      <c r="F86" s="86">
        <f>'baca bilgileri'!D20/1000</f>
        <v>0.36</v>
      </c>
      <c r="G86" s="86" t="s">
        <v>2</v>
      </c>
    </row>
    <row r="87" spans="3:7" ht="14.25">
      <c r="C87" s="3" t="s">
        <v>125</v>
      </c>
      <c r="D87" s="2" t="s">
        <v>67</v>
      </c>
      <c r="E87" s="1" t="s">
        <v>126</v>
      </c>
      <c r="F87" s="110">
        <f>('baca bilgileri'!D20+'baca bilgileri'!D24+'baca bilgileri'!D25)/1000</f>
        <v>0.42060000000000003</v>
      </c>
      <c r="G87" s="86" t="s">
        <v>2</v>
      </c>
    </row>
    <row r="88" spans="3:7" ht="14.25">
      <c r="C88" s="3" t="s">
        <v>128</v>
      </c>
      <c r="D88" s="2" t="s">
        <v>67</v>
      </c>
      <c r="E88" s="1" t="s">
        <v>129</v>
      </c>
      <c r="F88" s="110">
        <f>('baca bilgileri'!D20+'baca bilgileri'!D28)/1000</f>
        <v>0.36</v>
      </c>
      <c r="G88" s="86" t="s">
        <v>2</v>
      </c>
    </row>
    <row r="89" spans="4:5" ht="12.75">
      <c r="D89" s="2"/>
      <c r="E89" s="1"/>
    </row>
    <row r="90" spans="4:5" ht="12.75">
      <c r="D90" s="2"/>
      <c r="E90" s="1"/>
    </row>
    <row r="91" spans="2:6" ht="14.25">
      <c r="B91" s="111"/>
      <c r="C91" s="70" t="s">
        <v>146</v>
      </c>
      <c r="D91" s="63" t="s">
        <v>4</v>
      </c>
      <c r="E91" s="71">
        <f>1*((F78/(2*F76))*LN((F80/F78))+(F78/(2*F77))*LN((F79/F80)))</f>
        <v>0.4262381162137047</v>
      </c>
      <c r="F91" s="98" t="s">
        <v>149</v>
      </c>
    </row>
    <row r="92" ht="12.75">
      <c r="D92" s="2"/>
    </row>
    <row r="93" spans="2:6" ht="14.25">
      <c r="B93" s="111"/>
      <c r="C93" s="70" t="s">
        <v>147</v>
      </c>
      <c r="D93" s="63" t="s">
        <v>4</v>
      </c>
      <c r="E93" s="71">
        <f>1*((F86/(2*F84))*LN((F88/F86))+(F86/(2*F85))*LN((F87/F88)))</f>
        <v>0.4308320265741521</v>
      </c>
      <c r="F93" s="98" t="s">
        <v>149</v>
      </c>
    </row>
    <row r="95" spans="3:10" s="4" customFormat="1" ht="16.5">
      <c r="C95" s="3">
        <v>7</v>
      </c>
      <c r="D95" s="87" t="s">
        <v>85</v>
      </c>
      <c r="E95" s="4" t="s">
        <v>150</v>
      </c>
      <c r="J95" s="87"/>
    </row>
    <row r="97" ht="12.75">
      <c r="E97" s="85">
        <v>1</v>
      </c>
    </row>
    <row r="98" spans="3:5" ht="12.75">
      <c r="C98" s="3" t="s">
        <v>151</v>
      </c>
      <c r="D98" s="85" t="s">
        <v>4</v>
      </c>
      <c r="E98" s="110"/>
    </row>
    <row r="99" ht="15.75">
      <c r="E99" s="86" t="s">
        <v>152</v>
      </c>
    </row>
    <row r="101" ht="12.75">
      <c r="E101" s="4" t="s">
        <v>143</v>
      </c>
    </row>
    <row r="102" spans="3:6" ht="14.25">
      <c r="C102" s="3" t="s">
        <v>153</v>
      </c>
      <c r="D102" s="85" t="s">
        <v>67</v>
      </c>
      <c r="E102" s="86" t="s">
        <v>156</v>
      </c>
      <c r="F102" s="96">
        <v>0.5</v>
      </c>
    </row>
    <row r="103" spans="3:9" ht="14.25">
      <c r="C103" s="3" t="s">
        <v>154</v>
      </c>
      <c r="D103" s="85" t="s">
        <v>67</v>
      </c>
      <c r="E103" s="86" t="s">
        <v>157</v>
      </c>
      <c r="G103" s="112">
        <v>8</v>
      </c>
      <c r="H103" s="86" t="s">
        <v>121</v>
      </c>
      <c r="I103" s="86" t="s">
        <v>158</v>
      </c>
    </row>
    <row r="104" spans="3:8" ht="14.25">
      <c r="C104" s="3" t="s">
        <v>155</v>
      </c>
      <c r="D104" s="85" t="s">
        <v>67</v>
      </c>
      <c r="E104" s="86" t="s">
        <v>159</v>
      </c>
      <c r="G104" s="86">
        <f>IF('baca bilgileri'!E5=1,8,IF('baca bilgileri'!E6=1,23,"bina içi/dışı?"))</f>
        <v>8</v>
      </c>
      <c r="H104" s="86" t="s">
        <v>121</v>
      </c>
    </row>
    <row r="106" ht="12.75">
      <c r="E106" s="4" t="s">
        <v>144</v>
      </c>
    </row>
    <row r="107" spans="3:6" ht="14.25">
      <c r="C107" s="3" t="s">
        <v>153</v>
      </c>
      <c r="D107" s="85" t="s">
        <v>67</v>
      </c>
      <c r="E107" s="86" t="s">
        <v>156</v>
      </c>
      <c r="F107" s="96">
        <v>0.5</v>
      </c>
    </row>
    <row r="108" spans="3:9" ht="14.25">
      <c r="C108" s="3" t="s">
        <v>154</v>
      </c>
      <c r="D108" s="85" t="s">
        <v>67</v>
      </c>
      <c r="E108" s="86" t="s">
        <v>157</v>
      </c>
      <c r="G108" s="112">
        <v>8</v>
      </c>
      <c r="H108" s="86" t="s">
        <v>121</v>
      </c>
      <c r="I108" s="86" t="s">
        <v>158</v>
      </c>
    </row>
    <row r="109" spans="3:8" ht="14.25">
      <c r="C109" s="3" t="s">
        <v>155</v>
      </c>
      <c r="D109" s="85" t="s">
        <v>67</v>
      </c>
      <c r="E109" s="86" t="s">
        <v>159</v>
      </c>
      <c r="G109" s="86">
        <f>IF('baca bilgileri'!E5=1,8,IF('baca bilgileri'!E6=1,23,"bina içi/dışı?"))</f>
        <v>8</v>
      </c>
      <c r="H109" s="86" t="s">
        <v>121</v>
      </c>
    </row>
    <row r="111" spans="2:6" ht="14.25">
      <c r="B111" s="111"/>
      <c r="C111" s="70" t="s">
        <v>160</v>
      </c>
      <c r="D111" s="100" t="s">
        <v>4</v>
      </c>
      <c r="E111" s="103">
        <f>1/((1/G103)+F102*(E91+F78/(F79*G104)))</f>
        <v>2.553534432907504</v>
      </c>
      <c r="F111" s="98" t="s">
        <v>121</v>
      </c>
    </row>
    <row r="113" spans="2:6" ht="14.25">
      <c r="B113" s="111"/>
      <c r="C113" s="70" t="s">
        <v>161</v>
      </c>
      <c r="D113" s="100" t="s">
        <v>4</v>
      </c>
      <c r="E113" s="103">
        <f>1/((1/G108)+F107*(E93+F78/(F79*G109)))</f>
        <v>2.5386443845476068</v>
      </c>
      <c r="F113" s="98" t="s">
        <v>121</v>
      </c>
    </row>
    <row r="115" spans="3:10" s="4" customFormat="1" ht="16.5">
      <c r="C115" s="3">
        <v>8</v>
      </c>
      <c r="D115" s="87" t="s">
        <v>85</v>
      </c>
      <c r="E115" s="4" t="s">
        <v>165</v>
      </c>
      <c r="J115" s="87"/>
    </row>
    <row r="117" ht="12.75">
      <c r="E117" s="113" t="s">
        <v>178</v>
      </c>
    </row>
    <row r="118" spans="3:4" ht="12.75">
      <c r="C118" s="3" t="s">
        <v>177</v>
      </c>
      <c r="D118" s="85" t="s">
        <v>4</v>
      </c>
    </row>
    <row r="119" ht="15.75">
      <c r="E119" s="113" t="s">
        <v>179</v>
      </c>
    </row>
    <row r="120" ht="12.75">
      <c r="E120" s="113"/>
    </row>
    <row r="121" ht="12.75">
      <c r="E121" s="4" t="s">
        <v>143</v>
      </c>
    </row>
    <row r="122" spans="3:7" ht="12.75">
      <c r="C122" s="3" t="s">
        <v>180</v>
      </c>
      <c r="D122" s="85" t="s">
        <v>67</v>
      </c>
      <c r="E122" s="86" t="s">
        <v>181</v>
      </c>
      <c r="F122" s="86">
        <f>PI()*F78</f>
        <v>1.1309733552923256</v>
      </c>
      <c r="G122" s="86" t="s">
        <v>2</v>
      </c>
    </row>
    <row r="123" spans="3:7" ht="12.75">
      <c r="C123" s="3" t="s">
        <v>151</v>
      </c>
      <c r="D123" s="85" t="s">
        <v>67</v>
      </c>
      <c r="E123" s="86" t="s">
        <v>182</v>
      </c>
      <c r="F123" s="86">
        <f>E111</f>
        <v>2.553534432907504</v>
      </c>
      <c r="G123" s="86" t="s">
        <v>121</v>
      </c>
    </row>
    <row r="124" spans="3:7" ht="12.75">
      <c r="C124" s="3" t="s">
        <v>183</v>
      </c>
      <c r="D124" s="85" t="s">
        <v>67</v>
      </c>
      <c r="E124" s="86" t="s">
        <v>254</v>
      </c>
      <c r="F124" s="86">
        <f>'baca bilgileri'!D11</f>
        <v>0.6</v>
      </c>
      <c r="G124" s="86" t="s">
        <v>2</v>
      </c>
    </row>
    <row r="125" spans="3:8" ht="12.75">
      <c r="C125" s="3" t="s">
        <v>2</v>
      </c>
      <c r="D125" s="85" t="s">
        <v>67</v>
      </c>
      <c r="E125" s="86" t="s">
        <v>184</v>
      </c>
      <c r="F125" s="86">
        <f>E63</f>
        <v>0.15</v>
      </c>
      <c r="G125" s="86" t="s">
        <v>25</v>
      </c>
      <c r="H125" s="86" t="s">
        <v>189</v>
      </c>
    </row>
    <row r="126" spans="3:8" ht="14.25">
      <c r="C126" s="3" t="s">
        <v>185</v>
      </c>
      <c r="D126" s="85" t="s">
        <v>67</v>
      </c>
      <c r="E126" s="86" t="s">
        <v>186</v>
      </c>
      <c r="F126" s="112">
        <v>1150</v>
      </c>
      <c r="G126" s="114" t="s">
        <v>187</v>
      </c>
      <c r="H126" s="86" t="s">
        <v>188</v>
      </c>
    </row>
    <row r="128" ht="12.75">
      <c r="E128" s="4" t="s">
        <v>144</v>
      </c>
    </row>
    <row r="129" spans="3:7" ht="12.75">
      <c r="C129" s="3" t="s">
        <v>180</v>
      </c>
      <c r="D129" s="85" t="s">
        <v>67</v>
      </c>
      <c r="E129" s="86" t="s">
        <v>181</v>
      </c>
      <c r="F129" s="86">
        <f>PI()*F86</f>
        <v>1.1309733552923256</v>
      </c>
      <c r="G129" s="86" t="s">
        <v>2</v>
      </c>
    </row>
    <row r="130" spans="3:7" ht="12.75">
      <c r="C130" s="3" t="s">
        <v>151</v>
      </c>
      <c r="D130" s="85" t="s">
        <v>67</v>
      </c>
      <c r="E130" s="86" t="s">
        <v>182</v>
      </c>
      <c r="F130" s="86">
        <f>E113</f>
        <v>2.5386443845476068</v>
      </c>
      <c r="G130" s="86" t="s">
        <v>121</v>
      </c>
    </row>
    <row r="131" spans="3:7" ht="12.75">
      <c r="C131" s="3" t="s">
        <v>183</v>
      </c>
      <c r="D131" s="85" t="s">
        <v>67</v>
      </c>
      <c r="E131" s="86" t="s">
        <v>255</v>
      </c>
      <c r="F131" s="86">
        <f>'baca bilgileri'!D22</f>
        <v>0.6</v>
      </c>
      <c r="G131" s="86" t="s">
        <v>2</v>
      </c>
    </row>
    <row r="132" spans="3:8" ht="12.75">
      <c r="C132" s="3" t="s">
        <v>2</v>
      </c>
      <c r="D132" s="85" t="s">
        <v>67</v>
      </c>
      <c r="E132" s="86" t="s">
        <v>184</v>
      </c>
      <c r="F132" s="86">
        <f>E63</f>
        <v>0.15</v>
      </c>
      <c r="G132" s="86" t="s">
        <v>25</v>
      </c>
      <c r="H132" s="86" t="s">
        <v>189</v>
      </c>
    </row>
    <row r="133" spans="3:8" ht="14.25">
      <c r="C133" s="3" t="s">
        <v>185</v>
      </c>
      <c r="D133" s="85" t="s">
        <v>67</v>
      </c>
      <c r="E133" s="86" t="s">
        <v>186</v>
      </c>
      <c r="F133" s="112">
        <v>1150</v>
      </c>
      <c r="G133" s="114" t="s">
        <v>187</v>
      </c>
      <c r="H133" s="86" t="s">
        <v>188</v>
      </c>
    </row>
    <row r="135" spans="2:5" ht="14.25">
      <c r="B135" s="111"/>
      <c r="C135" s="70" t="s">
        <v>190</v>
      </c>
      <c r="D135" s="100" t="s">
        <v>67</v>
      </c>
      <c r="E135" s="98">
        <f>(F122*F123*F124)/(F125*F126)</f>
        <v>0.010045145758051776</v>
      </c>
    </row>
    <row r="137" spans="2:5" ht="14.25">
      <c r="B137" s="111"/>
      <c r="C137" s="70" t="s">
        <v>191</v>
      </c>
      <c r="D137" s="100" t="s">
        <v>67</v>
      </c>
      <c r="E137" s="98">
        <f>(F129*F130*F131)/(F132*F133)</f>
        <v>0.0099865709825594</v>
      </c>
    </row>
    <row r="139" spans="3:10" s="4" customFormat="1" ht="14.25">
      <c r="C139" s="3">
        <v>9</v>
      </c>
      <c r="D139" s="87" t="s">
        <v>85</v>
      </c>
      <c r="E139" s="4" t="s">
        <v>192</v>
      </c>
      <c r="J139" s="87"/>
    </row>
    <row r="141" spans="3:5" ht="14.25">
      <c r="C141" s="115" t="s">
        <v>193</v>
      </c>
      <c r="D141" s="85" t="s">
        <v>4</v>
      </c>
      <c r="E141" s="116" t="s">
        <v>194</v>
      </c>
    </row>
    <row r="143" spans="3:9" ht="15.75">
      <c r="C143" s="3" t="s">
        <v>195</v>
      </c>
      <c r="D143" s="85" t="s">
        <v>67</v>
      </c>
      <c r="E143" s="86" t="s">
        <v>196</v>
      </c>
      <c r="H143" s="86">
        <v>293.15</v>
      </c>
      <c r="I143" s="95" t="s">
        <v>197</v>
      </c>
    </row>
    <row r="144" spans="5:9" ht="15.75">
      <c r="E144" s="86" t="s">
        <v>198</v>
      </c>
      <c r="H144" s="86">
        <v>273.15</v>
      </c>
      <c r="I144" s="95" t="s">
        <v>197</v>
      </c>
    </row>
    <row r="145" spans="5:9" ht="15.75">
      <c r="E145" s="86" t="s">
        <v>199</v>
      </c>
      <c r="H145" s="86">
        <v>273.15</v>
      </c>
      <c r="I145" s="95" t="s">
        <v>197</v>
      </c>
    </row>
    <row r="146" spans="5:9" ht="15.75">
      <c r="E146" s="86" t="s">
        <v>198</v>
      </c>
      <c r="H146" s="86">
        <v>258.15</v>
      </c>
      <c r="I146" s="95" t="s">
        <v>197</v>
      </c>
    </row>
    <row r="147" spans="3:10" ht="14.25">
      <c r="C147" s="3" t="s">
        <v>200</v>
      </c>
      <c r="D147" s="85" t="s">
        <v>67</v>
      </c>
      <c r="E147" s="86" t="s">
        <v>201</v>
      </c>
      <c r="I147" s="86" t="s">
        <v>205</v>
      </c>
      <c r="J147" s="86" t="s">
        <v>202</v>
      </c>
    </row>
    <row r="148" spans="5:6" ht="12.75">
      <c r="E148" s="86">
        <f>273.15+'baca bilgileri'!D12</f>
        <v>498.15</v>
      </c>
      <c r="F148" s="95" t="s">
        <v>197</v>
      </c>
    </row>
    <row r="149" ht="12.75">
      <c r="F149" s="95"/>
    </row>
    <row r="150" spans="3:8" ht="14.25">
      <c r="C150" s="118" t="s">
        <v>193</v>
      </c>
      <c r="D150" s="100" t="s">
        <v>4</v>
      </c>
      <c r="E150" s="103">
        <f>H144+(E148-H144)*J25^-E135</f>
        <v>495.9011560967615</v>
      </c>
      <c r="F150" s="119" t="s">
        <v>197</v>
      </c>
      <c r="G150" s="117">
        <f>E150-273.15</f>
        <v>222.75115609676152</v>
      </c>
      <c r="H150" s="86" t="s">
        <v>52</v>
      </c>
    </row>
    <row r="152" spans="3:10" s="4" customFormat="1" ht="14.25">
      <c r="C152" s="3">
        <v>10</v>
      </c>
      <c r="D152" s="87" t="s">
        <v>85</v>
      </c>
      <c r="E152" s="4" t="s">
        <v>237</v>
      </c>
      <c r="J152" s="87"/>
    </row>
    <row r="154" spans="3:5" ht="14.25">
      <c r="C154" s="115" t="s">
        <v>206</v>
      </c>
      <c r="D154" s="85" t="s">
        <v>4</v>
      </c>
      <c r="E154" s="116" t="s">
        <v>209</v>
      </c>
    </row>
    <row r="155" ht="12.75">
      <c r="C155" s="115"/>
    </row>
    <row r="156" spans="3:6" ht="14.25">
      <c r="C156" s="115" t="s">
        <v>207</v>
      </c>
      <c r="D156" s="85" t="s">
        <v>67</v>
      </c>
      <c r="E156" s="86" t="s">
        <v>208</v>
      </c>
      <c r="F156" s="86">
        <f>273.15+'baca bilgileri'!D23</f>
        <v>274.15</v>
      </c>
    </row>
    <row r="157" ht="12.75">
      <c r="C157" s="115"/>
    </row>
    <row r="158" spans="3:8" ht="14.25">
      <c r="C158" s="118" t="s">
        <v>206</v>
      </c>
      <c r="D158" s="100" t="s">
        <v>4</v>
      </c>
      <c r="E158" s="103">
        <f>F156+((E150-F156)/E137)*(1-J25^-E137)</f>
        <v>494.7975660151734</v>
      </c>
      <c r="F158" s="119" t="s">
        <v>197</v>
      </c>
      <c r="G158" s="117">
        <f>E158-273.15</f>
        <v>221.64756601517342</v>
      </c>
      <c r="H158" s="86" t="s">
        <v>52</v>
      </c>
    </row>
    <row r="160" spans="3:10" s="4" customFormat="1" ht="14.25">
      <c r="C160" s="3">
        <v>11</v>
      </c>
      <c r="D160" s="87" t="s">
        <v>85</v>
      </c>
      <c r="E160" s="4" t="s">
        <v>239</v>
      </c>
      <c r="J160" s="87"/>
    </row>
    <row r="162" spans="3:5" ht="14.25">
      <c r="C162" s="115" t="s">
        <v>210</v>
      </c>
      <c r="D162" s="85" t="s">
        <v>4</v>
      </c>
      <c r="E162" s="116" t="s">
        <v>211</v>
      </c>
    </row>
    <row r="163" ht="12.75">
      <c r="C163" s="115"/>
    </row>
    <row r="164" spans="3:8" ht="14.25">
      <c r="C164" s="118" t="s">
        <v>210</v>
      </c>
      <c r="D164" s="100" t="s">
        <v>4</v>
      </c>
      <c r="E164" s="103">
        <f>H144+((E148-H144)/E135)*(1-J25^-E135)</f>
        <v>497.02369555447945</v>
      </c>
      <c r="F164" s="119" t="s">
        <v>197</v>
      </c>
      <c r="G164" s="117">
        <f>E164-273.15</f>
        <v>223.87369555447947</v>
      </c>
      <c r="H164" s="86" t="s">
        <v>52</v>
      </c>
    </row>
    <row r="166" spans="3:10" s="4" customFormat="1" ht="14.25">
      <c r="C166" s="3">
        <v>12</v>
      </c>
      <c r="D166" s="87" t="s">
        <v>85</v>
      </c>
      <c r="E166" s="64" t="s">
        <v>240</v>
      </c>
      <c r="J166" s="87"/>
    </row>
    <row r="167" spans="3:10" s="4" customFormat="1" ht="14.25">
      <c r="C167" s="3"/>
      <c r="D167" s="87"/>
      <c r="E167" s="64" t="s">
        <v>264</v>
      </c>
      <c r="J167" s="87"/>
    </row>
    <row r="169" spans="3:5" ht="14.25">
      <c r="C169" s="61" t="s">
        <v>213</v>
      </c>
      <c r="D169" s="7" t="s">
        <v>4</v>
      </c>
      <c r="E169" s="48" t="s">
        <v>214</v>
      </c>
    </row>
    <row r="170" spans="3:5" ht="14.25">
      <c r="C170" s="61" t="s">
        <v>265</v>
      </c>
      <c r="D170" s="7" t="s">
        <v>4</v>
      </c>
      <c r="E170" s="48" t="s">
        <v>266</v>
      </c>
    </row>
    <row r="172" spans="3:8" ht="14.25">
      <c r="C172" s="17" t="s">
        <v>215</v>
      </c>
      <c r="D172" s="85" t="s">
        <v>67</v>
      </c>
      <c r="E172" s="86" t="s">
        <v>216</v>
      </c>
      <c r="F172" s="112">
        <v>297</v>
      </c>
      <c r="G172" s="86" t="s">
        <v>217</v>
      </c>
      <c r="H172" s="86" t="s">
        <v>218</v>
      </c>
    </row>
    <row r="174" spans="3:6" ht="14.25">
      <c r="C174" s="62" t="s">
        <v>213</v>
      </c>
      <c r="D174" s="63" t="s">
        <v>4</v>
      </c>
      <c r="E174" s="103">
        <f>E25/(F172*E158)</f>
        <v>0.6561254588050565</v>
      </c>
      <c r="F174" s="98" t="s">
        <v>109</v>
      </c>
    </row>
    <row r="175" spans="3:6" ht="14.25">
      <c r="C175" s="62" t="s">
        <v>265</v>
      </c>
      <c r="D175" s="63" t="s">
        <v>4</v>
      </c>
      <c r="E175" s="103">
        <f>E25/(F172*E164)</f>
        <v>0.6531867251422536</v>
      </c>
      <c r="F175" s="98" t="s">
        <v>109</v>
      </c>
    </row>
    <row r="177" spans="3:10" s="4" customFormat="1" ht="14.25">
      <c r="C177" s="3">
        <v>13</v>
      </c>
      <c r="D177" s="87" t="s">
        <v>85</v>
      </c>
      <c r="E177" s="64" t="s">
        <v>219</v>
      </c>
      <c r="J177" s="87"/>
    </row>
    <row r="178" spans="3:10" s="4" customFormat="1" ht="14.25">
      <c r="C178" s="3"/>
      <c r="D178" s="87"/>
      <c r="E178" s="64" t="s">
        <v>268</v>
      </c>
      <c r="J178" s="87"/>
    </row>
    <row r="180" spans="3:5" ht="15.75">
      <c r="C180" s="64" t="s">
        <v>220</v>
      </c>
      <c r="D180" s="85" t="s">
        <v>4</v>
      </c>
      <c r="E180" s="86" t="s">
        <v>221</v>
      </c>
    </row>
    <row r="181" spans="3:5" ht="15.75">
      <c r="C181" s="64" t="s">
        <v>269</v>
      </c>
      <c r="D181" s="85" t="s">
        <v>4</v>
      </c>
      <c r="E181" s="86" t="s">
        <v>270</v>
      </c>
    </row>
    <row r="183" spans="3:7" ht="12.75">
      <c r="C183" s="3" t="s">
        <v>222</v>
      </c>
      <c r="D183" s="85" t="s">
        <v>67</v>
      </c>
      <c r="E183" s="86" t="s">
        <v>223</v>
      </c>
      <c r="F183" s="86">
        <f>PI()*F86^2/4</f>
        <v>0.10178760197630929</v>
      </c>
      <c r="G183" s="86" t="s">
        <v>224</v>
      </c>
    </row>
    <row r="184" spans="3:7" ht="14.25">
      <c r="C184" s="3" t="s">
        <v>271</v>
      </c>
      <c r="D184" s="85" t="s">
        <v>67</v>
      </c>
      <c r="E184" s="86" t="s">
        <v>272</v>
      </c>
      <c r="F184" s="86">
        <f>PI()*F78^2/4</f>
        <v>0.10178760197630929</v>
      </c>
      <c r="G184" s="86" t="s">
        <v>224</v>
      </c>
    </row>
    <row r="186" spans="3:6" ht="14.25">
      <c r="C186" s="124" t="s">
        <v>220</v>
      </c>
      <c r="D186" s="100" t="s">
        <v>4</v>
      </c>
      <c r="E186" s="125">
        <f>E63/(F183*E174)</f>
        <v>2.245998628317752</v>
      </c>
      <c r="F186" s="98" t="s">
        <v>225</v>
      </c>
    </row>
    <row r="187" spans="3:10" s="136" customFormat="1" ht="14.25">
      <c r="C187" s="124" t="s">
        <v>273</v>
      </c>
      <c r="D187" s="100" t="s">
        <v>4</v>
      </c>
      <c r="E187" s="125">
        <f>E63/(F184*E175)</f>
        <v>2.2561035363349946</v>
      </c>
      <c r="F187" s="98" t="s">
        <v>225</v>
      </c>
      <c r="J187" s="135"/>
    </row>
    <row r="188" spans="3:10" s="136" customFormat="1" ht="12.75">
      <c r="C188" s="134"/>
      <c r="D188" s="135"/>
      <c r="J188" s="135"/>
    </row>
    <row r="189" spans="3:5" ht="14.25">
      <c r="C189" s="3">
        <v>14</v>
      </c>
      <c r="D189" s="52" t="s">
        <v>85</v>
      </c>
      <c r="E189" s="138" t="s">
        <v>243</v>
      </c>
    </row>
    <row r="190" spans="4:5" ht="14.25">
      <c r="D190" s="52"/>
      <c r="E190" s="138" t="s">
        <v>260</v>
      </c>
    </row>
    <row r="191" spans="4:5" ht="12.75">
      <c r="D191" s="52"/>
      <c r="E191" s="53"/>
    </row>
    <row r="192" spans="3:5" ht="14.25">
      <c r="C192" s="51" t="s">
        <v>226</v>
      </c>
      <c r="D192" s="85" t="s">
        <v>4</v>
      </c>
      <c r="E192" s="53" t="s">
        <v>262</v>
      </c>
    </row>
    <row r="193" spans="3:5" ht="14.25">
      <c r="C193" s="51" t="s">
        <v>261</v>
      </c>
      <c r="D193" s="85" t="s">
        <v>4</v>
      </c>
      <c r="E193" s="53" t="s">
        <v>263</v>
      </c>
    </row>
    <row r="194" spans="3:5" ht="12.75">
      <c r="C194" s="51"/>
      <c r="E194" s="53"/>
    </row>
    <row r="195" spans="3:7" ht="14.25">
      <c r="C195" s="17" t="s">
        <v>227</v>
      </c>
      <c r="D195" s="85" t="s">
        <v>67</v>
      </c>
      <c r="E195" s="86" t="s">
        <v>228</v>
      </c>
      <c r="F195" s="86">
        <f>'baca bilgileri'!$D$21</f>
        <v>11.5</v>
      </c>
      <c r="G195" s="86" t="s">
        <v>2</v>
      </c>
    </row>
    <row r="196" spans="3:7" ht="14.25">
      <c r="C196" s="17" t="s">
        <v>275</v>
      </c>
      <c r="D196" s="85" t="s">
        <v>67</v>
      </c>
      <c r="E196" s="86" t="s">
        <v>276</v>
      </c>
      <c r="F196" s="86">
        <f>'baca bilgileri'!D19</f>
        <v>0.5</v>
      </c>
      <c r="G196" s="86" t="s">
        <v>2</v>
      </c>
    </row>
    <row r="197" spans="3:7" ht="12.75">
      <c r="C197" s="94" t="s">
        <v>89</v>
      </c>
      <c r="D197" s="85" t="s">
        <v>67</v>
      </c>
      <c r="E197" s="86" t="s">
        <v>94</v>
      </c>
      <c r="F197" s="86">
        <v>9.81</v>
      </c>
      <c r="G197" s="86" t="s">
        <v>95</v>
      </c>
    </row>
    <row r="198" spans="3:7" ht="14.25">
      <c r="C198" s="126" t="s">
        <v>6</v>
      </c>
      <c r="D198" s="85" t="s">
        <v>67</v>
      </c>
      <c r="E198" s="127" t="s">
        <v>229</v>
      </c>
      <c r="F198" s="86">
        <f>E37</f>
        <v>1.1659222358275203</v>
      </c>
      <c r="G198" s="86" t="s">
        <v>230</v>
      </c>
    </row>
    <row r="199" spans="3:7" ht="14.25">
      <c r="C199" s="61" t="s">
        <v>213</v>
      </c>
      <c r="D199" s="85" t="s">
        <v>67</v>
      </c>
      <c r="E199" s="127" t="s">
        <v>277</v>
      </c>
      <c r="F199" s="86">
        <f>E174</f>
        <v>0.6561254588050565</v>
      </c>
      <c r="G199" s="86" t="s">
        <v>230</v>
      </c>
    </row>
    <row r="200" spans="3:7" ht="14.25">
      <c r="C200" s="61" t="s">
        <v>265</v>
      </c>
      <c r="D200" s="85" t="s">
        <v>67</v>
      </c>
      <c r="E200" s="127" t="s">
        <v>278</v>
      </c>
      <c r="F200" s="86">
        <f>E175</f>
        <v>0.6531867251422536</v>
      </c>
      <c r="G200" s="86" t="s">
        <v>230</v>
      </c>
    </row>
    <row r="202" spans="3:6" ht="14.25">
      <c r="C202" s="129" t="s">
        <v>226</v>
      </c>
      <c r="D202" s="130" t="s">
        <v>4</v>
      </c>
      <c r="E202" s="103">
        <f>F195*F197*(F198-F199)</f>
        <v>57.512723399789266</v>
      </c>
      <c r="F202" s="98" t="s">
        <v>1</v>
      </c>
    </row>
    <row r="203" spans="3:6" ht="14.25">
      <c r="C203" s="129" t="s">
        <v>261</v>
      </c>
      <c r="D203" s="130" t="s">
        <v>4</v>
      </c>
      <c r="E203" s="103">
        <f>F196*F197*(F198-F200)</f>
        <v>2.514967679911233</v>
      </c>
      <c r="F203" s="98" t="s">
        <v>1</v>
      </c>
    </row>
    <row r="205" spans="3:5" ht="14.25">
      <c r="C205" s="3">
        <v>15</v>
      </c>
      <c r="D205" s="85" t="s">
        <v>85</v>
      </c>
      <c r="E205" s="4" t="s">
        <v>244</v>
      </c>
    </row>
    <row r="206" ht="14.25">
      <c r="E206" s="4" t="s">
        <v>280</v>
      </c>
    </row>
    <row r="207" ht="15.75">
      <c r="E207" s="133" t="s">
        <v>233</v>
      </c>
    </row>
    <row r="208" spans="3:5" ht="14.25">
      <c r="C208" s="51" t="s">
        <v>231</v>
      </c>
      <c r="D208" s="85" t="s">
        <v>4</v>
      </c>
      <c r="E208" s="131" t="s">
        <v>232</v>
      </c>
    </row>
    <row r="209" ht="14.25">
      <c r="E209" s="132" t="s">
        <v>234</v>
      </c>
    </row>
    <row r="210" spans="3:6" ht="14.25">
      <c r="C210" s="3" t="s">
        <v>247</v>
      </c>
      <c r="D210" s="85" t="s">
        <v>67</v>
      </c>
      <c r="E210" s="139" t="s">
        <v>248</v>
      </c>
      <c r="F210" s="86">
        <v>1.5</v>
      </c>
    </row>
    <row r="211" spans="3:5" ht="12.75">
      <c r="C211" s="18" t="s">
        <v>235</v>
      </c>
      <c r="D211" s="85" t="s">
        <v>67</v>
      </c>
      <c r="E211" s="139" t="s">
        <v>249</v>
      </c>
    </row>
    <row r="212" spans="3:5" ht="14.25">
      <c r="C212" s="18" t="s">
        <v>235</v>
      </c>
      <c r="D212" s="85" t="s">
        <v>4</v>
      </c>
      <c r="E212" s="4" t="s">
        <v>236</v>
      </c>
    </row>
    <row r="213" spans="3:5" ht="12.75">
      <c r="C213" s="18" t="s">
        <v>235</v>
      </c>
      <c r="D213" s="85" t="s">
        <v>4</v>
      </c>
      <c r="E213" s="86">
        <f>0.118*E41^0.25/F86^0.4</f>
        <v>0.03755074051818859</v>
      </c>
    </row>
    <row r="214" spans="3:7" ht="12.75">
      <c r="C214" s="3" t="s">
        <v>250</v>
      </c>
      <c r="D214" s="85" t="s">
        <v>67</v>
      </c>
      <c r="E214" s="86" t="s">
        <v>251</v>
      </c>
      <c r="F214" s="86">
        <f>'baca bilgileri'!D22</f>
        <v>0.6</v>
      </c>
      <c r="G214" s="86" t="s">
        <v>2</v>
      </c>
    </row>
    <row r="215" spans="3:6" ht="14.25">
      <c r="C215" s="3" t="s">
        <v>256</v>
      </c>
      <c r="D215" s="85" t="s">
        <v>67</v>
      </c>
      <c r="E215" s="86" t="s">
        <v>257</v>
      </c>
      <c r="F215" s="86">
        <f>'baca bilgileri'!E43</f>
        <v>1.92</v>
      </c>
    </row>
    <row r="217" spans="3:6" ht="14.25">
      <c r="C217" s="129" t="s">
        <v>231</v>
      </c>
      <c r="D217" s="100" t="s">
        <v>4</v>
      </c>
      <c r="E217" s="103">
        <f>F210*((E213*F214)/F86+F215)*(E174*E186^2)/2</f>
        <v>4.921515390216777</v>
      </c>
      <c r="F217" s="98" t="s">
        <v>1</v>
      </c>
    </row>
    <row r="219" ht="15.75">
      <c r="E219" s="133" t="s">
        <v>319</v>
      </c>
    </row>
    <row r="220" spans="3:5" ht="14.25">
      <c r="C220" s="51" t="s">
        <v>282</v>
      </c>
      <c r="D220" s="85" t="s">
        <v>4</v>
      </c>
      <c r="E220" s="131" t="s">
        <v>283</v>
      </c>
    </row>
    <row r="221" ht="14.25">
      <c r="E221" s="132" t="s">
        <v>320</v>
      </c>
    </row>
    <row r="222" spans="3:5" ht="14.25">
      <c r="C222" s="18" t="s">
        <v>284</v>
      </c>
      <c r="D222" s="85" t="s">
        <v>4</v>
      </c>
      <c r="E222" s="4" t="s">
        <v>285</v>
      </c>
    </row>
    <row r="223" spans="3:5" ht="14.25">
      <c r="C223" s="18" t="s">
        <v>284</v>
      </c>
      <c r="D223" s="85" t="s">
        <v>4</v>
      </c>
      <c r="E223" s="86">
        <f>0.118*E41^0.25/F78^0.4</f>
        <v>0.03755074051818859</v>
      </c>
    </row>
    <row r="224" spans="3:7" ht="14.25">
      <c r="C224" s="3" t="s">
        <v>287</v>
      </c>
      <c r="D224" s="85" t="s">
        <v>67</v>
      </c>
      <c r="E224" s="86" t="s">
        <v>251</v>
      </c>
      <c r="F224" s="86">
        <f>'baca bilgileri'!D11</f>
        <v>0.6</v>
      </c>
      <c r="G224" s="86" t="s">
        <v>2</v>
      </c>
    </row>
    <row r="225" spans="3:6" ht="14.25">
      <c r="C225" s="3" t="s">
        <v>286</v>
      </c>
      <c r="D225" s="85" t="s">
        <v>67</v>
      </c>
      <c r="E225" s="86" t="s">
        <v>321</v>
      </c>
      <c r="F225" s="86">
        <f>'baca bilgileri'!D43</f>
        <v>0.9</v>
      </c>
    </row>
    <row r="227" spans="3:6" ht="14.25">
      <c r="C227" s="129" t="s">
        <v>282</v>
      </c>
      <c r="D227" s="100" t="s">
        <v>4</v>
      </c>
      <c r="E227" s="103">
        <f>F210*((E223*F224)/F78+F225)*(E175*E187^2)/2</f>
        <v>2.4002449269299</v>
      </c>
      <c r="F227" s="98" t="s">
        <v>1</v>
      </c>
    </row>
    <row r="229" spans="3:5" ht="14.25">
      <c r="C229" s="4">
        <v>16</v>
      </c>
      <c r="D229" s="52" t="s">
        <v>85</v>
      </c>
      <c r="E229" s="128" t="s">
        <v>258</v>
      </c>
    </row>
    <row r="230" spans="3:5" ht="12.75">
      <c r="C230" s="51"/>
      <c r="D230" s="52"/>
      <c r="E230" s="53"/>
    </row>
    <row r="231" spans="3:5" ht="14.25">
      <c r="C231" s="51" t="s">
        <v>90</v>
      </c>
      <c r="D231" s="52" t="s">
        <v>4</v>
      </c>
      <c r="E231" s="53" t="s">
        <v>92</v>
      </c>
    </row>
    <row r="232" spans="3:4" ht="12.75">
      <c r="C232" s="51"/>
      <c r="D232" s="52"/>
    </row>
    <row r="233" spans="3:6" ht="14.25">
      <c r="C233" s="129" t="s">
        <v>90</v>
      </c>
      <c r="D233" s="130" t="s">
        <v>4</v>
      </c>
      <c r="E233" s="103">
        <f>E202-E217</f>
        <v>52.59120800957249</v>
      </c>
      <c r="F233" s="98" t="s">
        <v>1</v>
      </c>
    </row>
    <row r="235" spans="3:5" ht="14.25">
      <c r="C235" s="4">
        <v>17</v>
      </c>
      <c r="D235" s="52" t="s">
        <v>85</v>
      </c>
      <c r="E235" s="128" t="s">
        <v>288</v>
      </c>
    </row>
    <row r="236" spans="3:5" ht="12.75">
      <c r="C236" s="51"/>
      <c r="D236" s="52"/>
      <c r="E236" s="53"/>
    </row>
    <row r="237" spans="3:5" ht="14.25">
      <c r="C237" s="51" t="s">
        <v>289</v>
      </c>
      <c r="D237" s="52" t="s">
        <v>4</v>
      </c>
      <c r="E237" s="53" t="s">
        <v>290</v>
      </c>
    </row>
    <row r="238" spans="3:4" ht="12.75">
      <c r="C238" s="51"/>
      <c r="D238" s="52"/>
    </row>
    <row r="239" spans="3:6" ht="14.25">
      <c r="C239" s="129" t="s">
        <v>289</v>
      </c>
      <c r="D239" s="130" t="s">
        <v>4</v>
      </c>
      <c r="E239" s="103">
        <f>E227-E203</f>
        <v>-0.11472275298133283</v>
      </c>
      <c r="F239" s="98" t="s">
        <v>1</v>
      </c>
    </row>
    <row r="241" spans="3:6" ht="14.25">
      <c r="C241" s="3">
        <v>18</v>
      </c>
      <c r="D241" s="85" t="s">
        <v>85</v>
      </c>
      <c r="E241" s="143" t="s">
        <v>292</v>
      </c>
      <c r="F241" s="85"/>
    </row>
    <row r="243" spans="3:5" ht="14.25">
      <c r="C243" s="51" t="s">
        <v>91</v>
      </c>
      <c r="D243" s="52" t="s">
        <v>4</v>
      </c>
      <c r="E243" s="53" t="s">
        <v>93</v>
      </c>
    </row>
    <row r="244" spans="3:4" ht="12.75">
      <c r="C244" s="51"/>
      <c r="D244" s="52"/>
    </row>
    <row r="245" spans="3:6" ht="14.25">
      <c r="C245" s="129" t="s">
        <v>91</v>
      </c>
      <c r="D245" s="130" t="s">
        <v>4</v>
      </c>
      <c r="E245" s="103">
        <f>E52+E239+4</f>
        <v>51.885277247018664</v>
      </c>
      <c r="F245" s="98" t="s">
        <v>1</v>
      </c>
    </row>
    <row r="247" ht="12.75">
      <c r="E247" s="4" t="s">
        <v>294</v>
      </c>
    </row>
    <row r="249" spans="3:5" ht="12.75">
      <c r="C249" s="3">
        <v>20</v>
      </c>
      <c r="D249" s="85" t="s">
        <v>85</v>
      </c>
      <c r="E249" s="4" t="s">
        <v>296</v>
      </c>
    </row>
    <row r="251" ht="14.25">
      <c r="E251" s="4" t="s">
        <v>297</v>
      </c>
    </row>
    <row r="252" ht="12.75">
      <c r="E252" s="4"/>
    </row>
    <row r="253" spans="3:6" ht="12.75">
      <c r="C253" s="3" t="s">
        <v>222</v>
      </c>
      <c r="D253" s="85" t="s">
        <v>67</v>
      </c>
      <c r="E253" s="93" t="s">
        <v>299</v>
      </c>
      <c r="F253" s="86">
        <f>F183</f>
        <v>0.10178760197630929</v>
      </c>
    </row>
    <row r="254" spans="3:7" ht="14.25">
      <c r="C254" s="3" t="s">
        <v>302</v>
      </c>
      <c r="D254" s="85" t="s">
        <v>67</v>
      </c>
      <c r="E254" s="93" t="s">
        <v>300</v>
      </c>
      <c r="F254" s="86">
        <v>0.01</v>
      </c>
      <c r="G254" s="86" t="s">
        <v>301</v>
      </c>
    </row>
    <row r="256" spans="3:6" ht="14.25">
      <c r="C256" s="150" t="s">
        <v>298</v>
      </c>
      <c r="D256" s="100" t="s">
        <v>4</v>
      </c>
      <c r="E256" s="103">
        <f>0.5*(F253/F254)^0.25</f>
        <v>0.8930869122921252</v>
      </c>
      <c r="F256" s="98" t="s">
        <v>225</v>
      </c>
    </row>
    <row r="258" spans="3:5" ht="12.75">
      <c r="C258" s="3">
        <v>21</v>
      </c>
      <c r="D258" s="85" t="s">
        <v>85</v>
      </c>
      <c r="E258" s="4" t="s">
        <v>304</v>
      </c>
    </row>
    <row r="260" ht="14.25">
      <c r="E260" s="4" t="s">
        <v>306</v>
      </c>
    </row>
    <row r="261" ht="14.25">
      <c r="E261" s="4" t="s">
        <v>305</v>
      </c>
    </row>
    <row r="262" ht="12.75">
      <c r="E262" s="4"/>
    </row>
    <row r="263" spans="3:7" ht="14.25">
      <c r="C263" s="3" t="s">
        <v>307</v>
      </c>
      <c r="D263" s="85" t="s">
        <v>67</v>
      </c>
      <c r="E263" s="93" t="s">
        <v>308</v>
      </c>
      <c r="F263" s="86">
        <v>0.0057</v>
      </c>
      <c r="G263" s="86" t="s">
        <v>309</v>
      </c>
    </row>
    <row r="264" spans="3:7" ht="12.75">
      <c r="C264" s="3" t="s">
        <v>183</v>
      </c>
      <c r="D264" s="85" t="s">
        <v>67</v>
      </c>
      <c r="E264" s="93" t="s">
        <v>310</v>
      </c>
      <c r="F264" s="86">
        <f>'baca bilgileri'!D21</f>
        <v>11.5</v>
      </c>
      <c r="G264" s="86" t="s">
        <v>2</v>
      </c>
    </row>
    <row r="265" spans="3:7" ht="14.25">
      <c r="C265" s="3" t="s">
        <v>312</v>
      </c>
      <c r="D265" s="85" t="s">
        <v>67</v>
      </c>
      <c r="E265" s="93" t="s">
        <v>314</v>
      </c>
      <c r="F265" s="86">
        <f>E150</f>
        <v>495.9011560967615</v>
      </c>
      <c r="G265" s="95" t="s">
        <v>197</v>
      </c>
    </row>
    <row r="266" spans="3:8" ht="14.25">
      <c r="C266" s="3" t="s">
        <v>313</v>
      </c>
      <c r="D266" s="85" t="s">
        <v>67</v>
      </c>
      <c r="E266" s="93" t="s">
        <v>315</v>
      </c>
      <c r="F266" s="86">
        <f>15+273.15</f>
        <v>288.15</v>
      </c>
      <c r="G266" s="95" t="s">
        <v>197</v>
      </c>
      <c r="H266" s="86" t="s">
        <v>316</v>
      </c>
    </row>
    <row r="268" spans="3:6" ht="14.25">
      <c r="C268" s="150" t="s">
        <v>311</v>
      </c>
      <c r="D268" s="100" t="s">
        <v>4</v>
      </c>
      <c r="E268" s="103">
        <f>F263*F264*(F265-F266)</f>
        <v>13.618088282142716</v>
      </c>
      <c r="F268" s="98" t="s">
        <v>1</v>
      </c>
    </row>
    <row r="270" spans="3:6" ht="14.25">
      <c r="C270" s="162" t="s">
        <v>334</v>
      </c>
      <c r="D270" s="163" t="s">
        <v>4</v>
      </c>
      <c r="E270" s="164">
        <f>E233</f>
        <v>52.59120800957249</v>
      </c>
      <c r="F270" s="165" t="s">
        <v>1</v>
      </c>
    </row>
    <row r="272" spans="3:5" ht="12.75">
      <c r="C272" s="3">
        <v>22</v>
      </c>
      <c r="D272" s="85" t="s">
        <v>85</v>
      </c>
      <c r="E272" s="4" t="s">
        <v>318</v>
      </c>
    </row>
    <row r="274" ht="14.25">
      <c r="E274" s="4" t="s">
        <v>322</v>
      </c>
    </row>
    <row r="275" ht="12.75">
      <c r="E275" s="4"/>
    </row>
    <row r="276" ht="14.25">
      <c r="E276" s="4" t="s">
        <v>323</v>
      </c>
    </row>
    <row r="278" spans="2:5" ht="14.25">
      <c r="B278" s="111"/>
      <c r="C278" s="70" t="s">
        <v>324</v>
      </c>
      <c r="D278" s="100" t="s">
        <v>4</v>
      </c>
      <c r="E278" s="98">
        <f>212.5-12500*E41</f>
        <v>187.5</v>
      </c>
    </row>
    <row r="280" spans="3:5" ht="14.25">
      <c r="C280" s="99" t="s">
        <v>325</v>
      </c>
      <c r="D280" s="100" t="s">
        <v>4</v>
      </c>
      <c r="E280" s="154">
        <f>F264/F86</f>
        <v>31.944444444444446</v>
      </c>
    </row>
    <row r="282" spans="3:5" ht="14.25">
      <c r="C282" s="3">
        <v>22</v>
      </c>
      <c r="D282" s="85" t="s">
        <v>85</v>
      </c>
      <c r="E282" s="4" t="s">
        <v>328</v>
      </c>
    </row>
    <row r="284" spans="3:5" ht="14.25">
      <c r="C284" s="115" t="s">
        <v>329</v>
      </c>
      <c r="D284" s="85" t="s">
        <v>4</v>
      </c>
      <c r="E284" s="116" t="s">
        <v>330</v>
      </c>
    </row>
    <row r="285" ht="12.75">
      <c r="C285" s="115"/>
    </row>
    <row r="286" spans="3:8" ht="14.25">
      <c r="C286" s="115" t="s">
        <v>329</v>
      </c>
      <c r="D286" s="85" t="s">
        <v>4</v>
      </c>
      <c r="E286" s="153">
        <f>H144+(E150-H144)*J25^-E137</f>
        <v>493.6877066458569</v>
      </c>
      <c r="F286" s="95" t="s">
        <v>197</v>
      </c>
      <c r="G286" s="153">
        <f>E286-273.15</f>
        <v>220.53770664585693</v>
      </c>
      <c r="H286" s="86" t="s">
        <v>331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1"/>
  <sheetViews>
    <sheetView zoomScale="120" zoomScaleNormal="120" workbookViewId="0" topLeftCell="A1">
      <selection activeCell="B1" sqref="B1:E41"/>
    </sheetView>
  </sheetViews>
  <sheetFormatPr defaultColWidth="9.00390625" defaultRowHeight="12.75"/>
  <cols>
    <col min="1" max="1" width="9.125" style="72" customWidth="1"/>
    <col min="2" max="2" width="4.125" style="149" customWidth="1"/>
    <col min="3" max="3" width="43.375" style="72" customWidth="1"/>
    <col min="4" max="4" width="12.375" style="73" bestFit="1" customWidth="1"/>
    <col min="5" max="5" width="7.875" style="73" customWidth="1"/>
    <col min="6" max="16384" width="9.125" style="72" customWidth="1"/>
  </cols>
  <sheetData>
    <row r="1" spans="2:5" ht="12.75">
      <c r="B1" s="147"/>
      <c r="C1" s="81" t="s">
        <v>176</v>
      </c>
      <c r="D1" s="82"/>
      <c r="E1" s="80"/>
    </row>
    <row r="2" spans="2:5" s="57" customFormat="1" ht="15.75">
      <c r="B2" s="148">
        <v>1</v>
      </c>
      <c r="C2" s="74" t="s">
        <v>166</v>
      </c>
      <c r="D2" s="77">
        <f>hesaplama!E25</f>
        <v>96420.83616514727</v>
      </c>
      <c r="E2" s="77" t="s">
        <v>1</v>
      </c>
    </row>
    <row r="3" spans="2:5" ht="15.75">
      <c r="B3" s="148">
        <v>2</v>
      </c>
      <c r="C3" s="75" t="s">
        <v>167</v>
      </c>
      <c r="D3" s="78">
        <f>hesaplama!E37</f>
        <v>1.1659222358275203</v>
      </c>
      <c r="E3" s="78" t="s">
        <v>162</v>
      </c>
    </row>
    <row r="4" spans="2:5" ht="12.75">
      <c r="B4" s="148">
        <v>3</v>
      </c>
      <c r="C4" s="76" t="s">
        <v>110</v>
      </c>
      <c r="D4" s="78">
        <f>hesaplama!E41</f>
        <v>0.002</v>
      </c>
      <c r="E4" s="78"/>
    </row>
    <row r="5" spans="2:5" ht="15.75">
      <c r="B5" s="148">
        <v>4</v>
      </c>
      <c r="C5" s="76" t="s">
        <v>168</v>
      </c>
      <c r="D5" s="78">
        <f>hesaplama!E52</f>
        <v>48</v>
      </c>
      <c r="E5" s="79" t="s">
        <v>1</v>
      </c>
    </row>
    <row r="6" spans="2:5" ht="15.75">
      <c r="B6" s="148"/>
      <c r="C6" s="57" t="s">
        <v>175</v>
      </c>
      <c r="D6" s="78">
        <f>hesaplama!E54</f>
        <v>10.2</v>
      </c>
      <c r="E6" s="79" t="s">
        <v>24</v>
      </c>
    </row>
    <row r="7" spans="2:5" ht="12.75">
      <c r="B7" s="148">
        <v>5</v>
      </c>
      <c r="C7" s="76" t="s">
        <v>163</v>
      </c>
      <c r="D7" s="78">
        <f>hesaplama!E63</f>
        <v>0.15</v>
      </c>
      <c r="E7" s="79" t="s">
        <v>25</v>
      </c>
    </row>
    <row r="8" spans="2:5" ht="17.25">
      <c r="B8" s="148">
        <v>6</v>
      </c>
      <c r="C8" s="76" t="s">
        <v>169</v>
      </c>
      <c r="D8" s="78">
        <f>hesaplama!E91</f>
        <v>0.4262381162137047</v>
      </c>
      <c r="E8" s="78" t="s">
        <v>149</v>
      </c>
    </row>
    <row r="9" spans="2:5" ht="17.25">
      <c r="B9" s="148"/>
      <c r="C9" s="76" t="s">
        <v>170</v>
      </c>
      <c r="D9" s="78">
        <f>hesaplama!E93</f>
        <v>0.4308320265741521</v>
      </c>
      <c r="E9" s="78" t="s">
        <v>149</v>
      </c>
    </row>
    <row r="10" spans="2:5" ht="17.25">
      <c r="B10" s="148">
        <v>7</v>
      </c>
      <c r="C10" s="76" t="s">
        <v>171</v>
      </c>
      <c r="D10" s="78">
        <f>hesaplama!E111</f>
        <v>2.553534432907504</v>
      </c>
      <c r="E10" s="78" t="s">
        <v>164</v>
      </c>
    </row>
    <row r="11" spans="2:5" ht="17.25">
      <c r="B11" s="148"/>
      <c r="C11" s="76" t="s">
        <v>172</v>
      </c>
      <c r="D11" s="78">
        <f>hesaplama!E113</f>
        <v>2.5386443845476068</v>
      </c>
      <c r="E11" s="78" t="s">
        <v>164</v>
      </c>
    </row>
    <row r="12" spans="2:5" ht="17.25">
      <c r="B12" s="148">
        <v>8</v>
      </c>
      <c r="C12" s="74" t="s">
        <v>173</v>
      </c>
      <c r="D12" s="83">
        <f>hesaplama!E135</f>
        <v>0.010045145758051776</v>
      </c>
      <c r="E12" s="78"/>
    </row>
    <row r="13" spans="2:5" ht="17.25">
      <c r="B13" s="148"/>
      <c r="C13" s="57" t="s">
        <v>174</v>
      </c>
      <c r="D13" s="78">
        <f>hesaplama!E137</f>
        <v>0.0099865709825594</v>
      </c>
      <c r="E13" s="78"/>
    </row>
    <row r="14" spans="2:5" ht="15.75">
      <c r="B14" s="148">
        <v>9</v>
      </c>
      <c r="C14" s="120" t="s">
        <v>203</v>
      </c>
      <c r="D14" s="122">
        <f>hesaplama!E150</f>
        <v>495.9011560967615</v>
      </c>
      <c r="E14" s="78" t="s">
        <v>204</v>
      </c>
    </row>
    <row r="15" spans="2:5" ht="15.75">
      <c r="B15" s="148"/>
      <c r="C15" s="120" t="s">
        <v>203</v>
      </c>
      <c r="D15" s="121">
        <f>hesaplama!G150</f>
        <v>222.75115609676152</v>
      </c>
      <c r="E15" s="78" t="s">
        <v>52</v>
      </c>
    </row>
    <row r="16" spans="2:5" ht="15.75">
      <c r="B16" s="148">
        <v>10</v>
      </c>
      <c r="C16" s="120" t="s">
        <v>238</v>
      </c>
      <c r="D16" s="122">
        <f>hesaplama!E158</f>
        <v>494.7975660151734</v>
      </c>
      <c r="E16" s="78" t="s">
        <v>204</v>
      </c>
    </row>
    <row r="17" spans="2:5" ht="15.75">
      <c r="B17" s="148"/>
      <c r="C17" s="120" t="s">
        <v>238</v>
      </c>
      <c r="D17" s="121">
        <f>hesaplama!G158</f>
        <v>221.64756601517342</v>
      </c>
      <c r="E17" s="78" t="s">
        <v>52</v>
      </c>
    </row>
    <row r="18" spans="2:5" ht="15.75">
      <c r="B18" s="148">
        <v>11</v>
      </c>
      <c r="C18" s="120" t="s">
        <v>212</v>
      </c>
      <c r="D18" s="122">
        <f>hesaplama!E164</f>
        <v>497.02369555447945</v>
      </c>
      <c r="E18" s="78" t="s">
        <v>204</v>
      </c>
    </row>
    <row r="19" spans="2:5" ht="15.75">
      <c r="B19" s="148"/>
      <c r="C19" s="120" t="s">
        <v>212</v>
      </c>
      <c r="D19" s="121">
        <f>hesaplama!G164</f>
        <v>223.87369555447947</v>
      </c>
      <c r="E19" s="78" t="s">
        <v>52</v>
      </c>
    </row>
    <row r="20" spans="2:5" ht="15.75">
      <c r="B20" s="148">
        <v>12</v>
      </c>
      <c r="C20" s="75" t="s">
        <v>241</v>
      </c>
      <c r="D20" s="123">
        <f>hesaplama!E174</f>
        <v>0.6561254588050565</v>
      </c>
      <c r="E20" s="78" t="s">
        <v>162</v>
      </c>
    </row>
    <row r="21" spans="2:5" ht="15.75">
      <c r="B21" s="148"/>
      <c r="C21" s="75" t="s">
        <v>267</v>
      </c>
      <c r="D21" s="123">
        <f>hesaplama!E175</f>
        <v>0.6531867251422536</v>
      </c>
      <c r="E21" s="78" t="s">
        <v>162</v>
      </c>
    </row>
    <row r="22" spans="2:9" ht="15.75">
      <c r="B22" s="148">
        <v>13</v>
      </c>
      <c r="C22" s="75" t="s">
        <v>242</v>
      </c>
      <c r="D22" s="122">
        <f>hesaplama!E186</f>
        <v>2.245998628317752</v>
      </c>
      <c r="E22" s="78" t="s">
        <v>225</v>
      </c>
      <c r="I22" s="159"/>
    </row>
    <row r="23" spans="2:5" ht="15.75">
      <c r="B23" s="148"/>
      <c r="C23" s="75" t="s">
        <v>274</v>
      </c>
      <c r="D23" s="122">
        <f>hesaplama!E187</f>
        <v>2.2561035363349946</v>
      </c>
      <c r="E23" s="78" t="s">
        <v>225</v>
      </c>
    </row>
    <row r="24" spans="2:5" ht="15.75">
      <c r="B24" s="148">
        <v>14</v>
      </c>
      <c r="C24" s="137" t="s">
        <v>245</v>
      </c>
      <c r="D24" s="122">
        <f>hesaplama!E202</f>
        <v>57.512723399789266</v>
      </c>
      <c r="E24" s="78" t="s">
        <v>1</v>
      </c>
    </row>
    <row r="25" spans="2:5" ht="15.75">
      <c r="B25" s="148"/>
      <c r="C25" s="137" t="s">
        <v>279</v>
      </c>
      <c r="D25" s="122">
        <f>hesaplama!E203</f>
        <v>2.514967679911233</v>
      </c>
      <c r="E25" s="78" t="s">
        <v>1</v>
      </c>
    </row>
    <row r="26" spans="2:5" ht="15.75">
      <c r="B26" s="148">
        <v>15</v>
      </c>
      <c r="C26" s="86" t="s">
        <v>246</v>
      </c>
      <c r="D26" s="122">
        <f>hesaplama!E217</f>
        <v>4.921515390216777</v>
      </c>
      <c r="E26" s="78" t="s">
        <v>1</v>
      </c>
    </row>
    <row r="27" spans="2:5" ht="15.75">
      <c r="B27" s="148"/>
      <c r="C27" s="120" t="s">
        <v>281</v>
      </c>
      <c r="D27" s="122">
        <f>hesaplama!E227</f>
        <v>2.4002449269299</v>
      </c>
      <c r="E27" s="78" t="s">
        <v>1</v>
      </c>
    </row>
    <row r="28" spans="2:5" ht="15.75">
      <c r="B28" s="148">
        <v>16</v>
      </c>
      <c r="C28" s="142" t="s">
        <v>259</v>
      </c>
      <c r="D28" s="122">
        <f>hesaplama!E233</f>
        <v>52.59120800957249</v>
      </c>
      <c r="E28" s="78" t="s">
        <v>1</v>
      </c>
    </row>
    <row r="29" spans="2:5" ht="15.75">
      <c r="B29" s="148">
        <v>17</v>
      </c>
      <c r="C29" s="127" t="s">
        <v>291</v>
      </c>
      <c r="D29" s="122">
        <f>hesaplama!E239</f>
        <v>-0.11472275298133283</v>
      </c>
      <c r="E29" s="78" t="s">
        <v>1</v>
      </c>
    </row>
    <row r="30" spans="2:5" ht="15.75">
      <c r="B30" s="148">
        <v>18</v>
      </c>
      <c r="C30" s="142" t="s">
        <v>293</v>
      </c>
      <c r="D30" s="122">
        <f>hesaplama!E245</f>
        <v>51.885277247018664</v>
      </c>
      <c r="E30" s="78" t="s">
        <v>1</v>
      </c>
    </row>
    <row r="31" spans="2:5" ht="20.25" customHeight="1">
      <c r="B31" s="169" t="s">
        <v>295</v>
      </c>
      <c r="C31" s="160" t="str">
        <f>IF(D28&gt;D30,"PZ &gt; PZE   BACA ÇAPI UYGUNDUR","")</f>
        <v>PZ &gt; PZE   BACA ÇAPI UYGUNDUR</v>
      </c>
      <c r="D31" s="161">
        <f>IF(D28&gt;D30,D28-D30,"")</f>
        <v>0.7059307625538267</v>
      </c>
      <c r="E31" s="78" t="s">
        <v>1</v>
      </c>
    </row>
    <row r="32" spans="2:5" ht="22.5" customHeight="1">
      <c r="B32" s="170"/>
      <c r="C32" s="146">
        <f>IF(D28&lt;D30,"PZ &lt; PZE    BACA ÇAPI UYGUN DEĞİLDİR","")</f>
      </c>
      <c r="D32" s="145">
        <f>IF(D28&lt;D30,D28-D30,"")</f>
      </c>
      <c r="E32" s="78" t="s">
        <v>1</v>
      </c>
    </row>
    <row r="33" spans="2:5" ht="15.75">
      <c r="B33" s="148">
        <v>20</v>
      </c>
      <c r="C33" s="142" t="s">
        <v>303</v>
      </c>
      <c r="D33" s="144">
        <f>hesaplama!E256</f>
        <v>0.8930869122921252</v>
      </c>
      <c r="E33" s="78" t="s">
        <v>225</v>
      </c>
    </row>
    <row r="34" spans="2:5" ht="12.75">
      <c r="B34" s="148"/>
      <c r="C34" s="152" t="str">
        <f>IF(D22&gt;D33,"Wm &gt; Wmin UYGUNDUR","Wm &lt; Wmin UYGUN DEĞİLDİR")</f>
        <v>Wm &gt; Wmin UYGUNDUR</v>
      </c>
      <c r="D34" s="144"/>
      <c r="E34" s="78"/>
    </row>
    <row r="35" spans="2:5" ht="15.75">
      <c r="B35" s="148">
        <v>21</v>
      </c>
      <c r="C35" s="151" t="s">
        <v>317</v>
      </c>
      <c r="D35" s="144">
        <f>hesaplama!E268</f>
        <v>13.618088282142716</v>
      </c>
      <c r="E35" s="78" t="s">
        <v>1</v>
      </c>
    </row>
    <row r="36" spans="2:5" ht="12.75">
      <c r="B36" s="148"/>
      <c r="C36" s="152" t="str">
        <f>IF(D28&gt;D35,"Pz &gt; Pzmin UYGUNDUR","Pz &lt; Pzmin UYGUN DEĞİLDİR")</f>
        <v>Pz &gt; Pzmin UYGUNDUR</v>
      </c>
      <c r="D36" s="144"/>
      <c r="E36" s="78"/>
    </row>
    <row r="37" spans="2:5" ht="15.75">
      <c r="B37" s="148">
        <v>22</v>
      </c>
      <c r="C37" s="120" t="s">
        <v>326</v>
      </c>
      <c r="D37" s="144">
        <f>hesaplama!E278</f>
        <v>187.5</v>
      </c>
      <c r="E37" s="78"/>
    </row>
    <row r="38" spans="2:5" ht="15.75">
      <c r="B38" s="148"/>
      <c r="C38" s="93" t="s">
        <v>327</v>
      </c>
      <c r="D38" s="144">
        <f>hesaplama!E280</f>
        <v>31.944444444444446</v>
      </c>
      <c r="E38" s="78"/>
    </row>
    <row r="39" spans="2:5" ht="12.75">
      <c r="B39" s="148"/>
      <c r="C39" s="152" t="str">
        <f>IF(D37&gt;D38,"UYGUNDUR"," UYGUN DEĞİLDİR")</f>
        <v>UYGUNDUR</v>
      </c>
      <c r="D39" s="144"/>
      <c r="E39" s="78"/>
    </row>
    <row r="40" spans="2:5" ht="15.75">
      <c r="B40" s="148">
        <v>23</v>
      </c>
      <c r="C40" s="93" t="s">
        <v>332</v>
      </c>
      <c r="D40" s="144">
        <f>hesaplama!E286</f>
        <v>493.6877066458569</v>
      </c>
      <c r="E40" s="78" t="s">
        <v>204</v>
      </c>
    </row>
    <row r="41" spans="2:5" ht="12.75">
      <c r="B41" s="148"/>
      <c r="C41" s="152" t="str">
        <f>IF(D40&gt;(60+273.15),"T0 &gt; 333,15 K UYGUNDUR"," UYGUN DEĞİLDİR")</f>
        <v>T0 &gt; 333,15 K UYGUNDUR</v>
      </c>
      <c r="D41" s="144"/>
      <c r="E41" s="78"/>
    </row>
  </sheetData>
  <mergeCells count="1">
    <mergeCell ref="B31:B3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xdg</dc:creator>
  <cp:keywords/>
  <dc:description/>
  <cp:lastModifiedBy>ADMIN</cp:lastModifiedBy>
  <cp:lastPrinted>2008-04-08T12:35:55Z</cp:lastPrinted>
  <dcterms:created xsi:type="dcterms:W3CDTF">2002-09-24T16:33:37Z</dcterms:created>
  <dcterms:modified xsi:type="dcterms:W3CDTF">2008-04-29T07:28:42Z</dcterms:modified>
  <cp:category/>
  <cp:version/>
  <cp:contentType/>
  <cp:contentStatus/>
</cp:coreProperties>
</file>