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SITMA YUK TABLOSU" sheetId="1" r:id="rId1"/>
    <sheet name="SOGUTMA YUK TABLOSU" sheetId="2" r:id="rId2"/>
    <sheet name="HIZ KONTROL" sheetId="3" r:id="rId3"/>
  </sheets>
  <definedNames/>
  <calcPr fullCalcOnLoad="1"/>
</workbook>
</file>

<file path=xl/sharedStrings.xml><?xml version="1.0" encoding="utf-8"?>
<sst xmlns="http://schemas.openxmlformats.org/spreadsheetml/2006/main" count="210" uniqueCount="50">
  <si>
    <t>1/2"</t>
  </si>
  <si>
    <t>3/4"</t>
  </si>
  <si>
    <t>1"</t>
  </si>
  <si>
    <t>11/4"</t>
  </si>
  <si>
    <t>11/2"</t>
  </si>
  <si>
    <t>2"</t>
  </si>
  <si>
    <t>21/2"</t>
  </si>
  <si>
    <t>3"</t>
  </si>
  <si>
    <t>4"</t>
  </si>
  <si>
    <t>5"</t>
  </si>
  <si>
    <t>6"</t>
  </si>
  <si>
    <t>CAPACITY(Kw)</t>
  </si>
  <si>
    <t>TEMPERATURE  DIFFERENCE</t>
  </si>
  <si>
    <t>C</t>
  </si>
  <si>
    <t>DENSITY</t>
  </si>
  <si>
    <t>FLOW RATE</t>
  </si>
  <si>
    <t>PIPE DIAMETER</t>
  </si>
  <si>
    <t>VELOCİTY</t>
  </si>
  <si>
    <t>Kw</t>
  </si>
  <si>
    <t>°C</t>
  </si>
  <si>
    <t>Kj/Kg °C</t>
  </si>
  <si>
    <t>Kg/lt</t>
  </si>
  <si>
    <t>lt/s</t>
  </si>
  <si>
    <t>L/h</t>
  </si>
  <si>
    <t>m³/s</t>
  </si>
  <si>
    <t>mm</t>
  </si>
  <si>
    <t>m/s</t>
  </si>
  <si>
    <t>Kcal/h</t>
  </si>
  <si>
    <t>CAPACITY</t>
  </si>
  <si>
    <t>ISITMA YUK TABLOSU</t>
  </si>
  <si>
    <t>-</t>
  </si>
  <si>
    <t>ÇAP</t>
  </si>
  <si>
    <t>NOT</t>
  </si>
  <si>
    <t>∆T=1 °C</t>
  </si>
  <si>
    <t>∆T=10 °C</t>
  </si>
  <si>
    <t>∆T=20 °C</t>
  </si>
  <si>
    <t>kW</t>
  </si>
  <si>
    <t>ISITMA YUKU=ΔT* ( 1 °C SUTUNUNDAKİ DEĞER)  FORMULU KULLANILIR</t>
  </si>
  <si>
    <t>7410-+</t>
  </si>
  <si>
    <t xml:space="preserve">FARKLI ΔT İÇİN </t>
  </si>
  <si>
    <t>8"</t>
  </si>
  <si>
    <t>∆T=5 °C</t>
  </si>
  <si>
    <t>SOĞUTMA YUKU=ΔT* ( 1 °C SUTUNUNDAKİ DEĞER)  FORMULU KULLANILIR</t>
  </si>
  <si>
    <t>SOĞUTMA YÜK TABLOSU</t>
  </si>
  <si>
    <t>SOĞUTMA  YÜK TABLOSU</t>
  </si>
  <si>
    <t>ISITMA SİSTEMİ</t>
  </si>
  <si>
    <t>SOĞUTMA SİSTEMİ</t>
  </si>
  <si>
    <t>10"</t>
  </si>
  <si>
    <t>HIZ(m/sn)</t>
  </si>
  <si>
    <t>∆T=15 °C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</si>
</sst>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0.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#,##0.0"/>
  </numFmts>
  <fonts count="47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 style="thick"/>
    </border>
    <border>
      <left style="thick"/>
      <right style="double"/>
      <top style="medium"/>
      <bottom>
        <color indexed="63"/>
      </bottom>
    </border>
    <border>
      <left style="thick"/>
      <right style="double"/>
      <top style="medium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double"/>
      <right>
        <color indexed="63"/>
      </right>
      <top style="medium"/>
      <bottom style="thin"/>
    </border>
    <border>
      <left style="thick"/>
      <right style="double"/>
      <top style="medium"/>
      <bottom style="thick"/>
    </border>
    <border>
      <left style="double"/>
      <right style="thin"/>
      <top style="medium"/>
      <bottom style="thick"/>
    </border>
    <border>
      <left style="thin"/>
      <right style="double"/>
      <top style="medium"/>
      <bottom style="thick"/>
    </border>
    <border>
      <left style="double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ck"/>
      <top style="thick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medium"/>
      <bottom style="thick"/>
    </border>
    <border>
      <left style="double"/>
      <right style="thick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44" fontId="1" fillId="0" borderId="10" xfId="49" applyFont="1" applyBorder="1" applyAlignment="1" applyProtection="1">
      <alignment horizontal="center" vertical="center" textRotation="90"/>
      <protection locked="0"/>
    </xf>
    <xf numFmtId="1" fontId="1" fillId="0" borderId="10" xfId="49" applyNumberFormat="1" applyFont="1" applyBorder="1" applyAlignment="1" applyProtection="1">
      <alignment horizontal="center" vertical="center" textRotation="90"/>
      <protection locked="0"/>
    </xf>
    <xf numFmtId="44" fontId="1" fillId="0" borderId="10" xfId="49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4" fillId="0" borderId="11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164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" fontId="4" fillId="0" borderId="12" xfId="0" applyNumberFormat="1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" fontId="1" fillId="0" borderId="13" xfId="49" applyNumberFormat="1" applyFont="1" applyBorder="1" applyAlignment="1" applyProtection="1">
      <alignment horizontal="center" vertical="center" textRotation="90"/>
      <protection locked="0"/>
    </xf>
    <xf numFmtId="2" fontId="1" fillId="0" borderId="14" xfId="49" applyNumberFormat="1" applyFont="1" applyBorder="1" applyAlignment="1" applyProtection="1">
      <alignment horizontal="center" vertical="center" textRotation="90"/>
      <protection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>
      <alignment/>
    </xf>
    <xf numFmtId="2" fontId="4" fillId="0" borderId="16" xfId="0" applyNumberFormat="1" applyFont="1" applyBorder="1" applyAlignment="1" applyProtection="1">
      <alignment horizontal="center"/>
      <protection/>
    </xf>
    <xf numFmtId="1" fontId="0" fillId="0" borderId="17" xfId="0" applyNumberFormat="1" applyBorder="1" applyAlignment="1">
      <alignment/>
    </xf>
    <xf numFmtId="2" fontId="4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169" fontId="6" fillId="0" borderId="21" xfId="0" applyNumberFormat="1" applyFont="1" applyBorder="1" applyAlignment="1">
      <alignment horizontal="center"/>
    </xf>
    <xf numFmtId="169" fontId="6" fillId="0" borderId="22" xfId="0" applyNumberFormat="1" applyFont="1" applyBorder="1" applyAlignment="1">
      <alignment horizontal="center"/>
    </xf>
    <xf numFmtId="169" fontId="6" fillId="0" borderId="24" xfId="0" applyNumberFormat="1" applyFont="1" applyBorder="1" applyAlignment="1">
      <alignment horizontal="center"/>
    </xf>
    <xf numFmtId="169" fontId="6" fillId="0" borderId="26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10" fillId="33" borderId="27" xfId="0" applyFont="1" applyFill="1" applyBorder="1" applyAlignment="1" applyProtection="1">
      <alignment horizontal="center"/>
      <protection locked="0"/>
    </xf>
    <xf numFmtId="3" fontId="6" fillId="33" borderId="21" xfId="0" applyNumberFormat="1" applyFont="1" applyFill="1" applyBorder="1" applyAlignment="1">
      <alignment horizontal="center"/>
    </xf>
    <xf numFmtId="3" fontId="6" fillId="33" borderId="22" xfId="0" applyNumberFormat="1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33" borderId="26" xfId="0" applyNumberFormat="1" applyFont="1" applyFill="1" applyBorder="1" applyAlignment="1">
      <alignment horizontal="center"/>
    </xf>
    <xf numFmtId="3" fontId="6" fillId="33" borderId="25" xfId="0" applyNumberFormat="1" applyFont="1" applyFill="1" applyBorder="1" applyAlignment="1">
      <alignment horizontal="center"/>
    </xf>
    <xf numFmtId="3" fontId="6" fillId="33" borderId="28" xfId="0" applyNumberFormat="1" applyFont="1" applyFill="1" applyBorder="1" applyAlignment="1">
      <alignment horizontal="center"/>
    </xf>
    <xf numFmtId="0" fontId="10" fillId="33" borderId="29" xfId="0" applyFont="1" applyFill="1" applyBorder="1" applyAlignment="1" applyProtection="1">
      <alignment horizontal="center"/>
      <protection locked="0"/>
    </xf>
    <xf numFmtId="0" fontId="10" fillId="33" borderId="30" xfId="0" applyFont="1" applyFill="1" applyBorder="1" applyAlignment="1">
      <alignment horizontal="right"/>
    </xf>
    <xf numFmtId="0" fontId="10" fillId="33" borderId="31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1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33" borderId="33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horizontal="right"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33" borderId="37" xfId="0" applyNumberFormat="1" applyFont="1" applyFill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10" fillId="33" borderId="39" xfId="0" applyFont="1" applyFill="1" applyBorder="1" applyAlignment="1">
      <alignment horizontal="right"/>
    </xf>
    <xf numFmtId="1" fontId="1" fillId="0" borderId="40" xfId="0" applyNumberFormat="1" applyFont="1" applyBorder="1" applyAlignment="1" applyProtection="1">
      <alignment horizontal="center"/>
      <protection locked="0"/>
    </xf>
    <xf numFmtId="1" fontId="1" fillId="0" borderId="41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/>
    </xf>
    <xf numFmtId="1" fontId="1" fillId="0" borderId="41" xfId="0" applyNumberFormat="1" applyFont="1" applyBorder="1" applyAlignment="1" applyProtection="1">
      <alignment horizontal="center"/>
      <protection/>
    </xf>
    <xf numFmtId="2" fontId="1" fillId="0" borderId="42" xfId="0" applyNumberFormat="1" applyFont="1" applyBorder="1" applyAlignment="1" applyProtection="1">
      <alignment horizontal="center"/>
      <protection/>
    </xf>
    <xf numFmtId="16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0" fontId="10" fillId="33" borderId="46" xfId="0" applyFont="1" applyFill="1" applyBorder="1" applyAlignment="1">
      <alignment horizontal="right"/>
    </xf>
    <xf numFmtId="0" fontId="10" fillId="33" borderId="47" xfId="0" applyFont="1" applyFill="1" applyBorder="1" applyAlignment="1">
      <alignment horizontal="right"/>
    </xf>
    <xf numFmtId="0" fontId="10" fillId="33" borderId="48" xfId="0" applyFont="1" applyFill="1" applyBorder="1" applyAlignment="1">
      <alignment horizontal="right"/>
    </xf>
    <xf numFmtId="0" fontId="10" fillId="33" borderId="49" xfId="0" applyFont="1" applyFill="1" applyBorder="1" applyAlignment="1" applyProtection="1">
      <alignment horizontal="center"/>
      <protection locked="0"/>
    </xf>
    <xf numFmtId="4" fontId="10" fillId="33" borderId="50" xfId="0" applyNumberFormat="1" applyFont="1" applyFill="1" applyBorder="1" applyAlignment="1">
      <alignment horizontal="center"/>
    </xf>
    <xf numFmtId="4" fontId="10" fillId="33" borderId="51" xfId="0" applyNumberFormat="1" applyFont="1" applyFill="1" applyBorder="1" applyAlignment="1">
      <alignment horizontal="center"/>
    </xf>
    <xf numFmtId="4" fontId="10" fillId="33" borderId="52" xfId="0" applyNumberFormat="1" applyFont="1" applyFill="1" applyBorder="1" applyAlignment="1">
      <alignment horizontal="center"/>
    </xf>
    <xf numFmtId="3" fontId="6" fillId="0" borderId="53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33" borderId="53" xfId="0" applyNumberFormat="1" applyFont="1" applyFill="1" applyBorder="1" applyAlignment="1">
      <alignment horizontal="center"/>
    </xf>
    <xf numFmtId="3" fontId="6" fillId="33" borderId="54" xfId="0" applyNumberFormat="1" applyFont="1" applyFill="1" applyBorder="1" applyAlignment="1">
      <alignment horizontal="center"/>
    </xf>
    <xf numFmtId="169" fontId="6" fillId="0" borderId="54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1" fontId="1" fillId="0" borderId="19" xfId="0" applyNumberFormat="1" applyFont="1" applyBorder="1" applyAlignment="1" applyProtection="1">
      <alignment horizontal="center"/>
      <protection locked="0"/>
    </xf>
    <xf numFmtId="169" fontId="6" fillId="0" borderId="19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55" xfId="0" applyNumberFormat="1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165" fontId="6" fillId="33" borderId="59" xfId="0" applyNumberFormat="1" applyFont="1" applyFill="1" applyBorder="1" applyAlignment="1">
      <alignment horizontal="center"/>
    </xf>
    <xf numFmtId="165" fontId="6" fillId="33" borderId="60" xfId="0" applyNumberFormat="1" applyFont="1" applyFill="1" applyBorder="1" applyAlignment="1">
      <alignment horizontal="center"/>
    </xf>
    <xf numFmtId="165" fontId="6" fillId="33" borderId="61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34" borderId="62" xfId="0" applyNumberFormat="1" applyFont="1" applyFill="1" applyBorder="1" applyAlignment="1">
      <alignment horizontal="center"/>
    </xf>
    <xf numFmtId="3" fontId="6" fillId="34" borderId="43" xfId="0" applyNumberFormat="1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 horizontal="center"/>
    </xf>
    <xf numFmtId="3" fontId="6" fillId="34" borderId="44" xfId="0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center"/>
    </xf>
    <xf numFmtId="3" fontId="6" fillId="34" borderId="63" xfId="0" applyNumberFormat="1" applyFont="1" applyFill="1" applyBorder="1" applyAlignment="1">
      <alignment horizontal="center"/>
    </xf>
    <xf numFmtId="2" fontId="6" fillId="0" borderId="59" xfId="0" applyNumberFormat="1" applyFont="1" applyFill="1" applyBorder="1" applyAlignment="1">
      <alignment horizontal="center"/>
    </xf>
    <xf numFmtId="2" fontId="6" fillId="0" borderId="60" xfId="0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64" xfId="0" applyFont="1" applyBorder="1" applyAlignment="1" applyProtection="1">
      <alignment horizontal="center"/>
      <protection locked="0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8" fillId="0" borderId="65" xfId="0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 horizontal="center"/>
      <protection locked="0"/>
    </xf>
    <xf numFmtId="0" fontId="9" fillId="33" borderId="67" xfId="0" applyFont="1" applyFill="1" applyBorder="1" applyAlignment="1" applyProtection="1">
      <alignment horizontal="center"/>
      <protection locked="0"/>
    </xf>
    <xf numFmtId="0" fontId="9" fillId="33" borderId="68" xfId="0" applyFont="1" applyFill="1" applyBorder="1" applyAlignment="1" applyProtection="1">
      <alignment horizontal="center"/>
      <protection locked="0"/>
    </xf>
    <xf numFmtId="0" fontId="9" fillId="33" borderId="69" xfId="0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69" xfId="0" applyFont="1" applyBorder="1" applyAlignment="1" applyProtection="1">
      <alignment horizontal="center"/>
      <protection locked="0"/>
    </xf>
    <xf numFmtId="0" fontId="10" fillId="0" borderId="70" xfId="0" applyFont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70" xfId="0" applyFont="1" applyFill="1" applyBorder="1" applyAlignment="1" applyProtection="1">
      <alignment horizontal="center"/>
      <protection locked="0"/>
    </xf>
    <xf numFmtId="0" fontId="10" fillId="0" borderId="68" xfId="0" applyFont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10" fillId="33" borderId="70" xfId="0" applyFont="1" applyFill="1" applyBorder="1" applyAlignment="1" applyProtection="1">
      <alignment horizontal="center"/>
      <protection locked="0"/>
    </xf>
    <xf numFmtId="0" fontId="10" fillId="34" borderId="68" xfId="0" applyFont="1" applyFill="1" applyBorder="1" applyAlignment="1" applyProtection="1">
      <alignment horizontal="center"/>
      <protection locked="0"/>
    </xf>
    <xf numFmtId="0" fontId="29" fillId="33" borderId="67" xfId="0" applyFont="1" applyFill="1" applyBorder="1" applyAlignment="1" applyProtection="1">
      <alignment horizontal="center"/>
      <protection locked="0"/>
    </xf>
    <xf numFmtId="0" fontId="29" fillId="33" borderId="68" xfId="0" applyFont="1" applyFill="1" applyBorder="1" applyAlignment="1" applyProtection="1">
      <alignment horizontal="center"/>
      <protection locked="0"/>
    </xf>
    <xf numFmtId="0" fontId="29" fillId="33" borderId="6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I1">
      <selection activeCell="V16" sqref="V16"/>
    </sheetView>
  </sheetViews>
  <sheetFormatPr defaultColWidth="9.140625" defaultRowHeight="12.75"/>
  <cols>
    <col min="1" max="1" width="3.28125" style="53" hidden="1" customWidth="1"/>
    <col min="2" max="2" width="6.28125" style="53" hidden="1" customWidth="1"/>
    <col min="3" max="3" width="10.28125" style="53" hidden="1" customWidth="1"/>
    <col min="4" max="4" width="9.7109375" style="53" hidden="1" customWidth="1"/>
    <col min="5" max="5" width="11.140625" style="53" hidden="1" customWidth="1"/>
    <col min="6" max="6" width="10.8515625" style="53" hidden="1" customWidth="1"/>
    <col min="7" max="7" width="10.7109375" style="53" hidden="1" customWidth="1"/>
    <col min="8" max="8" width="10.57421875" style="53" hidden="1" customWidth="1"/>
    <col min="9" max="9" width="10.57421875" style="163" customWidth="1"/>
    <col min="10" max="10" width="6.7109375" style="53" customWidth="1"/>
    <col min="11" max="12" width="9.140625" style="53" customWidth="1"/>
    <col min="13" max="16" width="8.28125" style="53" customWidth="1"/>
    <col min="17" max="17" width="8.00390625" style="53" customWidth="1"/>
    <col min="18" max="18" width="9.421875" style="53" customWidth="1"/>
    <col min="19" max="19" width="10.8515625" style="53" customWidth="1"/>
    <col min="20" max="16384" width="9.140625" style="53" customWidth="1"/>
  </cols>
  <sheetData>
    <row r="1" spans="2:28" s="44" customFormat="1" ht="4.5" customHeight="1">
      <c r="B1" s="45"/>
      <c r="C1" s="46"/>
      <c r="D1" s="45"/>
      <c r="E1" s="47"/>
      <c r="F1" s="47"/>
      <c r="G1" s="47"/>
      <c r="H1" s="47"/>
      <c r="I1" s="157"/>
      <c r="J1" s="47"/>
      <c r="K1" s="48"/>
      <c r="L1" s="49"/>
      <c r="M1" s="50"/>
      <c r="N1" s="45"/>
      <c r="O1" s="45"/>
      <c r="P1" s="45"/>
      <c r="Q1" s="45"/>
      <c r="R1" s="45"/>
      <c r="S1" s="45"/>
      <c r="T1" s="45"/>
      <c r="U1" s="48"/>
      <c r="V1" s="48"/>
      <c r="W1" s="51"/>
      <c r="X1" s="51"/>
      <c r="Y1" s="45"/>
      <c r="Z1" s="48"/>
      <c r="AA1" s="45"/>
      <c r="AB1" s="52"/>
    </row>
    <row r="2" spans="3:12" ht="13.5" thickBot="1">
      <c r="C2" s="54"/>
      <c r="D2" s="55"/>
      <c r="E2" s="56"/>
      <c r="F2" s="56"/>
      <c r="G2" s="57"/>
      <c r="H2" s="58"/>
      <c r="I2" s="158"/>
      <c r="J2" s="59"/>
      <c r="K2" s="55"/>
      <c r="L2" s="57"/>
    </row>
    <row r="3" spans="1:18" ht="16.5" thickBot="1" thickTop="1">
      <c r="A3" s="54"/>
      <c r="B3" s="164" t="s">
        <v>29</v>
      </c>
      <c r="C3" s="165"/>
      <c r="D3" s="165"/>
      <c r="E3" s="165"/>
      <c r="F3" s="165"/>
      <c r="G3" s="165"/>
      <c r="H3" s="166"/>
      <c r="I3" s="159"/>
      <c r="J3" s="164" t="s">
        <v>29</v>
      </c>
      <c r="K3" s="167"/>
      <c r="L3" s="167"/>
      <c r="M3" s="167"/>
      <c r="N3" s="167"/>
      <c r="O3" s="167"/>
      <c r="P3" s="167"/>
      <c r="Q3" s="167"/>
      <c r="R3" s="168"/>
    </row>
    <row r="4" spans="1:18" ht="15" thickBot="1">
      <c r="A4" s="54"/>
      <c r="B4" s="169" t="s">
        <v>27</v>
      </c>
      <c r="C4" s="170"/>
      <c r="D4" s="170"/>
      <c r="E4" s="170"/>
      <c r="F4" s="170"/>
      <c r="G4" s="170"/>
      <c r="H4" s="171"/>
      <c r="I4" s="160"/>
      <c r="J4" s="181" t="s">
        <v>36</v>
      </c>
      <c r="K4" s="182"/>
      <c r="L4" s="182"/>
      <c r="M4" s="182"/>
      <c r="N4" s="182"/>
      <c r="O4" s="182"/>
      <c r="P4" s="182"/>
      <c r="Q4" s="182"/>
      <c r="R4" s="183"/>
    </row>
    <row r="5" spans="1:19" s="65" customFormat="1" ht="14.25" thickBot="1" thickTop="1">
      <c r="A5" s="64"/>
      <c r="B5" s="86" t="s">
        <v>31</v>
      </c>
      <c r="C5" s="172" t="s">
        <v>33</v>
      </c>
      <c r="D5" s="177"/>
      <c r="E5" s="178" t="s">
        <v>34</v>
      </c>
      <c r="F5" s="179"/>
      <c r="G5" s="177" t="s">
        <v>35</v>
      </c>
      <c r="H5" s="173"/>
      <c r="I5" s="161"/>
      <c r="J5" s="120" t="s">
        <v>31</v>
      </c>
      <c r="K5" s="172" t="s">
        <v>33</v>
      </c>
      <c r="L5" s="174"/>
      <c r="M5" s="178" t="s">
        <v>34</v>
      </c>
      <c r="N5" s="179"/>
      <c r="O5" s="175" t="s">
        <v>49</v>
      </c>
      <c r="P5" s="176"/>
      <c r="Q5" s="180" t="s">
        <v>35</v>
      </c>
      <c r="R5" s="180"/>
      <c r="S5" s="135" t="s">
        <v>48</v>
      </c>
    </row>
    <row r="6" spans="1:19" s="61" customFormat="1" ht="31.5" customHeight="1" thickTop="1">
      <c r="A6" s="60"/>
      <c r="B6" s="117" t="s">
        <v>0</v>
      </c>
      <c r="C6" s="66" t="s">
        <v>30</v>
      </c>
      <c r="D6" s="114">
        <v>180</v>
      </c>
      <c r="E6" s="80" t="s">
        <v>30</v>
      </c>
      <c r="F6" s="81">
        <f>D6*10</f>
        <v>1800</v>
      </c>
      <c r="G6" s="66" t="s">
        <v>30</v>
      </c>
      <c r="H6" s="136">
        <f>D6*20</f>
        <v>3600</v>
      </c>
      <c r="I6" s="162"/>
      <c r="J6" s="121" t="s">
        <v>0</v>
      </c>
      <c r="K6" s="72" t="s">
        <v>30</v>
      </c>
      <c r="L6" s="73">
        <f>D6/860</f>
        <v>0.20930232558139536</v>
      </c>
      <c r="M6" s="80" t="s">
        <v>30</v>
      </c>
      <c r="N6" s="81">
        <f>L6*10</f>
        <v>2.0930232558139537</v>
      </c>
      <c r="O6" s="144" t="s">
        <v>30</v>
      </c>
      <c r="P6" s="145">
        <f>L6*15</f>
        <v>3.1395348837209305</v>
      </c>
      <c r="Q6" s="148" t="s">
        <v>30</v>
      </c>
      <c r="R6" s="149">
        <f>L6*20</f>
        <v>4.186046511627907</v>
      </c>
      <c r="S6" s="154">
        <v>0.28214514957219744</v>
      </c>
    </row>
    <row r="7" spans="1:19" s="61" customFormat="1" ht="31.5" customHeight="1">
      <c r="A7" s="60"/>
      <c r="B7" s="118" t="s">
        <v>1</v>
      </c>
      <c r="C7" s="69">
        <f>D6</f>
        <v>180</v>
      </c>
      <c r="D7" s="115">
        <v>410</v>
      </c>
      <c r="E7" s="82">
        <f>F6</f>
        <v>1800</v>
      </c>
      <c r="F7" s="83">
        <f aca="true" t="shared" si="0" ref="F7:F18">D7*10</f>
        <v>4100</v>
      </c>
      <c r="G7" s="69">
        <f>H6</f>
        <v>3600</v>
      </c>
      <c r="H7" s="137">
        <f aca="true" t="shared" si="1" ref="H7:H18">D7*20</f>
        <v>8200</v>
      </c>
      <c r="I7" s="162"/>
      <c r="J7" s="122" t="s">
        <v>1</v>
      </c>
      <c r="K7" s="74">
        <f aca="true" t="shared" si="2" ref="K7:K18">L6</f>
        <v>0.20930232558139536</v>
      </c>
      <c r="L7" s="75">
        <f aca="true" t="shared" si="3" ref="L7:L18">D7/860</f>
        <v>0.47674418604651164</v>
      </c>
      <c r="M7" s="82">
        <f aca="true" t="shared" si="4" ref="M7:M18">N6</f>
        <v>2.0930232558139537</v>
      </c>
      <c r="N7" s="83">
        <f aca="true" t="shared" si="5" ref="N7:N18">L7*10</f>
        <v>4.767441860465117</v>
      </c>
      <c r="O7" s="146">
        <f>P6</f>
        <v>3.1395348837209305</v>
      </c>
      <c r="P7" s="147">
        <f aca="true" t="shared" si="6" ref="P7:P18">L7*15</f>
        <v>7.151162790697675</v>
      </c>
      <c r="Q7" s="150">
        <f aca="true" t="shared" si="7" ref="Q7:Q18">R6</f>
        <v>4.186046511627907</v>
      </c>
      <c r="R7" s="151">
        <f aca="true" t="shared" si="8" ref="R7:R18">L7*20</f>
        <v>9.534883720930234</v>
      </c>
      <c r="S7" s="155">
        <v>0.36149847288937786</v>
      </c>
    </row>
    <row r="8" spans="1:19" s="61" customFormat="1" ht="31.5" customHeight="1">
      <c r="A8" s="60"/>
      <c r="B8" s="118" t="s">
        <v>2</v>
      </c>
      <c r="C8" s="69">
        <f>D7</f>
        <v>410</v>
      </c>
      <c r="D8" s="115">
        <v>850</v>
      </c>
      <c r="E8" s="82">
        <f>F7</f>
        <v>4100</v>
      </c>
      <c r="F8" s="83">
        <f t="shared" si="0"/>
        <v>8500</v>
      </c>
      <c r="G8" s="69">
        <f>H7</f>
        <v>8200</v>
      </c>
      <c r="H8" s="137">
        <f t="shared" si="1"/>
        <v>17000</v>
      </c>
      <c r="I8" s="162"/>
      <c r="J8" s="122" t="s">
        <v>2</v>
      </c>
      <c r="K8" s="74">
        <f t="shared" si="2"/>
        <v>0.47674418604651164</v>
      </c>
      <c r="L8" s="75">
        <f t="shared" si="3"/>
        <v>0.9883720930232558</v>
      </c>
      <c r="M8" s="82">
        <f t="shared" si="4"/>
        <v>4.767441860465117</v>
      </c>
      <c r="N8" s="83">
        <f t="shared" si="5"/>
        <v>9.883720930232558</v>
      </c>
      <c r="O8" s="146">
        <f aca="true" t="shared" si="9" ref="O8:O18">P7</f>
        <v>7.151162790697675</v>
      </c>
      <c r="P8" s="147">
        <f t="shared" si="6"/>
        <v>14.825581395348838</v>
      </c>
      <c r="Q8" s="150">
        <f t="shared" si="7"/>
        <v>9.534883720930234</v>
      </c>
      <c r="R8" s="151">
        <f t="shared" si="8"/>
        <v>19.767441860465116</v>
      </c>
      <c r="S8" s="155">
        <v>0.47964675427273545</v>
      </c>
    </row>
    <row r="9" spans="1:19" s="61" customFormat="1" ht="31.5" customHeight="1">
      <c r="A9" s="60"/>
      <c r="B9" s="118" t="s">
        <v>3</v>
      </c>
      <c r="C9" s="69">
        <f aca="true" t="shared" si="10" ref="C9:G18">D8</f>
        <v>850</v>
      </c>
      <c r="D9" s="115">
        <v>1895</v>
      </c>
      <c r="E9" s="82">
        <f t="shared" si="10"/>
        <v>8500</v>
      </c>
      <c r="F9" s="83">
        <f t="shared" si="0"/>
        <v>18950</v>
      </c>
      <c r="G9" s="69">
        <f t="shared" si="10"/>
        <v>17000</v>
      </c>
      <c r="H9" s="137">
        <f t="shared" si="1"/>
        <v>37900</v>
      </c>
      <c r="I9" s="162"/>
      <c r="J9" s="122" t="s">
        <v>3</v>
      </c>
      <c r="K9" s="69">
        <f t="shared" si="2"/>
        <v>0.9883720930232558</v>
      </c>
      <c r="L9" s="75">
        <f t="shared" si="3"/>
        <v>2.203488372093023</v>
      </c>
      <c r="M9" s="82">
        <f t="shared" si="4"/>
        <v>9.883720930232558</v>
      </c>
      <c r="N9" s="83">
        <f t="shared" si="5"/>
        <v>22.03488372093023</v>
      </c>
      <c r="O9" s="146">
        <f t="shared" si="9"/>
        <v>14.825581395348838</v>
      </c>
      <c r="P9" s="147">
        <f t="shared" si="6"/>
        <v>33.05232558139535</v>
      </c>
      <c r="Q9" s="150">
        <f t="shared" si="7"/>
        <v>19.767441860465116</v>
      </c>
      <c r="R9" s="151">
        <f t="shared" si="8"/>
        <v>44.06976744186046</v>
      </c>
      <c r="S9" s="155">
        <v>0.6526673076651783</v>
      </c>
    </row>
    <row r="10" spans="1:19" s="61" customFormat="1" ht="31.5" customHeight="1">
      <c r="A10" s="60"/>
      <c r="B10" s="118" t="s">
        <v>4</v>
      </c>
      <c r="C10" s="69">
        <f t="shared" si="10"/>
        <v>1895</v>
      </c>
      <c r="D10" s="115">
        <v>2800</v>
      </c>
      <c r="E10" s="82">
        <f t="shared" si="10"/>
        <v>18950</v>
      </c>
      <c r="F10" s="83">
        <f t="shared" si="0"/>
        <v>28000</v>
      </c>
      <c r="G10" s="69">
        <f t="shared" si="10"/>
        <v>37900</v>
      </c>
      <c r="H10" s="137">
        <f t="shared" si="1"/>
        <v>56000</v>
      </c>
      <c r="I10" s="162"/>
      <c r="J10" s="122" t="s">
        <v>4</v>
      </c>
      <c r="K10" s="69">
        <f t="shared" si="2"/>
        <v>2.203488372093023</v>
      </c>
      <c r="L10" s="75">
        <f t="shared" si="3"/>
        <v>3.255813953488372</v>
      </c>
      <c r="M10" s="82">
        <f t="shared" si="4"/>
        <v>22.03488372093023</v>
      </c>
      <c r="N10" s="83">
        <f t="shared" si="5"/>
        <v>32.55813953488372</v>
      </c>
      <c r="O10" s="146">
        <f t="shared" si="9"/>
        <v>33.05232558139535</v>
      </c>
      <c r="P10" s="147">
        <f t="shared" si="6"/>
        <v>48.83720930232558</v>
      </c>
      <c r="Q10" s="150">
        <f t="shared" si="7"/>
        <v>44.06976744186046</v>
      </c>
      <c r="R10" s="151">
        <f t="shared" si="8"/>
        <v>65.11627906976744</v>
      </c>
      <c r="S10" s="155">
        <v>0.6171925146891817</v>
      </c>
    </row>
    <row r="11" spans="1:19" s="61" customFormat="1" ht="31.5" customHeight="1">
      <c r="A11" s="60"/>
      <c r="B11" s="118" t="s">
        <v>5</v>
      </c>
      <c r="C11" s="69">
        <f t="shared" si="10"/>
        <v>2800</v>
      </c>
      <c r="D11" s="115">
        <v>5050</v>
      </c>
      <c r="E11" s="82">
        <f t="shared" si="10"/>
        <v>28000</v>
      </c>
      <c r="F11" s="83">
        <f t="shared" si="0"/>
        <v>50500</v>
      </c>
      <c r="G11" s="69">
        <f t="shared" si="10"/>
        <v>56000</v>
      </c>
      <c r="H11" s="137">
        <f t="shared" si="1"/>
        <v>101000</v>
      </c>
      <c r="I11" s="162"/>
      <c r="J11" s="122" t="s">
        <v>5</v>
      </c>
      <c r="K11" s="69">
        <f t="shared" si="2"/>
        <v>3.255813953488372</v>
      </c>
      <c r="L11" s="75">
        <f t="shared" si="3"/>
        <v>5.872093023255814</v>
      </c>
      <c r="M11" s="82">
        <f t="shared" si="4"/>
        <v>32.55813953488372</v>
      </c>
      <c r="N11" s="83">
        <f t="shared" si="5"/>
        <v>58.72093023255814</v>
      </c>
      <c r="O11" s="146">
        <f t="shared" si="9"/>
        <v>48.83720930232558</v>
      </c>
      <c r="P11" s="147">
        <f t="shared" si="6"/>
        <v>88.0813953488372</v>
      </c>
      <c r="Q11" s="150">
        <f t="shared" si="7"/>
        <v>65.11627906976744</v>
      </c>
      <c r="R11" s="151">
        <f t="shared" si="8"/>
        <v>117.44186046511628</v>
      </c>
      <c r="S11" s="155">
        <v>0.7124165026697984</v>
      </c>
    </row>
    <row r="12" spans="1:19" s="61" customFormat="1" ht="31.5" customHeight="1">
      <c r="A12" s="60"/>
      <c r="B12" s="118" t="s">
        <v>6</v>
      </c>
      <c r="C12" s="69">
        <f t="shared" si="10"/>
        <v>5050</v>
      </c>
      <c r="D12" s="115">
        <v>11350</v>
      </c>
      <c r="E12" s="82">
        <f t="shared" si="10"/>
        <v>50500</v>
      </c>
      <c r="F12" s="83">
        <f t="shared" si="0"/>
        <v>113500</v>
      </c>
      <c r="G12" s="69">
        <f t="shared" si="10"/>
        <v>101000</v>
      </c>
      <c r="H12" s="137">
        <f t="shared" si="1"/>
        <v>227000</v>
      </c>
      <c r="I12" s="162"/>
      <c r="J12" s="122" t="s">
        <v>6</v>
      </c>
      <c r="K12" s="69">
        <f t="shared" si="2"/>
        <v>5.872093023255814</v>
      </c>
      <c r="L12" s="75">
        <f t="shared" si="3"/>
        <v>13.19767441860465</v>
      </c>
      <c r="M12" s="82">
        <f t="shared" si="4"/>
        <v>58.72093023255814</v>
      </c>
      <c r="N12" s="83">
        <f t="shared" si="5"/>
        <v>131.97674418604652</v>
      </c>
      <c r="O12" s="146">
        <f t="shared" si="9"/>
        <v>88.0813953488372</v>
      </c>
      <c r="P12" s="147">
        <f t="shared" si="6"/>
        <v>197.96511627906975</v>
      </c>
      <c r="Q12" s="150">
        <f t="shared" si="7"/>
        <v>117.44186046511628</v>
      </c>
      <c r="R12" s="151">
        <f t="shared" si="8"/>
        <v>263.95348837209303</v>
      </c>
      <c r="S12" s="155">
        <v>0.9474400732675857</v>
      </c>
    </row>
    <row r="13" spans="2:19" s="61" customFormat="1" ht="31.5" customHeight="1">
      <c r="B13" s="118" t="s">
        <v>7</v>
      </c>
      <c r="C13" s="69">
        <f t="shared" si="10"/>
        <v>11350</v>
      </c>
      <c r="D13" s="115">
        <v>17550</v>
      </c>
      <c r="E13" s="82">
        <f t="shared" si="10"/>
        <v>113500</v>
      </c>
      <c r="F13" s="83">
        <f t="shared" si="0"/>
        <v>175500</v>
      </c>
      <c r="G13" s="69">
        <f t="shared" si="10"/>
        <v>227000</v>
      </c>
      <c r="H13" s="137">
        <f t="shared" si="1"/>
        <v>351000</v>
      </c>
      <c r="I13" s="162"/>
      <c r="J13" s="122" t="s">
        <v>7</v>
      </c>
      <c r="K13" s="69">
        <f t="shared" si="2"/>
        <v>13.19767441860465</v>
      </c>
      <c r="L13" s="75">
        <f t="shared" si="3"/>
        <v>20.406976744186046</v>
      </c>
      <c r="M13" s="82">
        <f t="shared" si="4"/>
        <v>131.97674418604652</v>
      </c>
      <c r="N13" s="83">
        <f t="shared" si="5"/>
        <v>204.06976744186045</v>
      </c>
      <c r="O13" s="146">
        <f t="shared" si="9"/>
        <v>197.96511627906975</v>
      </c>
      <c r="P13" s="147">
        <f t="shared" si="6"/>
        <v>306.1046511627907</v>
      </c>
      <c r="Q13" s="150">
        <f t="shared" si="7"/>
        <v>263.95348837209303</v>
      </c>
      <c r="R13" s="151">
        <f t="shared" si="8"/>
        <v>408.1395348837209</v>
      </c>
      <c r="S13" s="155">
        <v>0.9671186279281376</v>
      </c>
    </row>
    <row r="14" spans="2:19" s="61" customFormat="1" ht="31.5" customHeight="1">
      <c r="B14" s="118" t="s">
        <v>8</v>
      </c>
      <c r="C14" s="69">
        <f t="shared" si="10"/>
        <v>17550</v>
      </c>
      <c r="D14" s="115">
        <v>29700</v>
      </c>
      <c r="E14" s="82">
        <f t="shared" si="10"/>
        <v>175500</v>
      </c>
      <c r="F14" s="83">
        <f t="shared" si="0"/>
        <v>297000</v>
      </c>
      <c r="G14" s="69">
        <f t="shared" si="10"/>
        <v>351000</v>
      </c>
      <c r="H14" s="137">
        <f t="shared" si="1"/>
        <v>594000</v>
      </c>
      <c r="I14" s="162"/>
      <c r="J14" s="122" t="s">
        <v>8</v>
      </c>
      <c r="K14" s="69">
        <f t="shared" si="2"/>
        <v>20.406976744186046</v>
      </c>
      <c r="L14" s="75">
        <f t="shared" si="3"/>
        <v>34.53488372093023</v>
      </c>
      <c r="M14" s="82">
        <f t="shared" si="4"/>
        <v>204.06976744186045</v>
      </c>
      <c r="N14" s="83">
        <f t="shared" si="5"/>
        <v>345.3488372093023</v>
      </c>
      <c r="O14" s="146">
        <f t="shared" si="9"/>
        <v>306.1046511627907</v>
      </c>
      <c r="P14" s="147">
        <f t="shared" si="6"/>
        <v>518.0232558139535</v>
      </c>
      <c r="Q14" s="150">
        <f t="shared" si="7"/>
        <v>408.1395348837209</v>
      </c>
      <c r="R14" s="151">
        <f t="shared" si="8"/>
        <v>690.6976744186046</v>
      </c>
      <c r="S14" s="155">
        <v>1.0474638677867827</v>
      </c>
    </row>
    <row r="15" spans="2:19" s="61" customFormat="1" ht="31.5" customHeight="1">
      <c r="B15" s="118" t="s">
        <v>9</v>
      </c>
      <c r="C15" s="69">
        <f t="shared" si="10"/>
        <v>29700</v>
      </c>
      <c r="D15" s="115">
        <v>52500</v>
      </c>
      <c r="E15" s="82">
        <f t="shared" si="10"/>
        <v>297000</v>
      </c>
      <c r="F15" s="83">
        <f t="shared" si="0"/>
        <v>525000</v>
      </c>
      <c r="G15" s="69">
        <f t="shared" si="10"/>
        <v>594000</v>
      </c>
      <c r="H15" s="137">
        <f t="shared" si="1"/>
        <v>1050000</v>
      </c>
      <c r="I15" s="162"/>
      <c r="J15" s="122" t="s">
        <v>9</v>
      </c>
      <c r="K15" s="69">
        <f t="shared" si="2"/>
        <v>34.53488372093023</v>
      </c>
      <c r="L15" s="75">
        <f t="shared" si="3"/>
        <v>61.04651162790697</v>
      </c>
      <c r="M15" s="82">
        <f t="shared" si="4"/>
        <v>345.3488372093023</v>
      </c>
      <c r="N15" s="83">
        <f t="shared" si="5"/>
        <v>610.4651162790698</v>
      </c>
      <c r="O15" s="146">
        <f t="shared" si="9"/>
        <v>518.0232558139535</v>
      </c>
      <c r="P15" s="147">
        <f t="shared" si="6"/>
        <v>915.6976744186046</v>
      </c>
      <c r="Q15" s="150">
        <f t="shared" si="7"/>
        <v>690.6976744186046</v>
      </c>
      <c r="R15" s="151">
        <f t="shared" si="8"/>
        <v>1220.9302325581396</v>
      </c>
      <c r="S15" s="155">
        <v>1.1850096282032292</v>
      </c>
    </row>
    <row r="16" spans="2:19" s="61" customFormat="1" ht="31.5" customHeight="1">
      <c r="B16" s="118" t="s">
        <v>10</v>
      </c>
      <c r="C16" s="69">
        <f t="shared" si="10"/>
        <v>52500</v>
      </c>
      <c r="D16" s="115">
        <v>85000</v>
      </c>
      <c r="E16" s="82">
        <f t="shared" si="10"/>
        <v>525000</v>
      </c>
      <c r="F16" s="83">
        <f t="shared" si="0"/>
        <v>850000</v>
      </c>
      <c r="G16" s="69">
        <f t="shared" si="10"/>
        <v>1050000</v>
      </c>
      <c r="H16" s="137">
        <f t="shared" si="1"/>
        <v>1700000</v>
      </c>
      <c r="I16" s="162"/>
      <c r="J16" s="122" t="s">
        <v>10</v>
      </c>
      <c r="K16" s="69">
        <f t="shared" si="2"/>
        <v>61.04651162790697</v>
      </c>
      <c r="L16" s="75">
        <f t="shared" si="3"/>
        <v>98.83720930232558</v>
      </c>
      <c r="M16" s="82">
        <f t="shared" si="4"/>
        <v>610.4651162790698</v>
      </c>
      <c r="N16" s="83">
        <f t="shared" si="5"/>
        <v>988.3720930232557</v>
      </c>
      <c r="O16" s="146">
        <f t="shared" si="9"/>
        <v>915.6976744186046</v>
      </c>
      <c r="P16" s="147">
        <f t="shared" si="6"/>
        <v>1482.5581395348836</v>
      </c>
      <c r="Q16" s="150">
        <f t="shared" si="7"/>
        <v>1220.9302325581396</v>
      </c>
      <c r="R16" s="151">
        <f t="shared" si="8"/>
        <v>1976.7441860465115</v>
      </c>
      <c r="S16" s="155">
        <v>1.3323520952020431</v>
      </c>
    </row>
    <row r="17" spans="2:19" s="61" customFormat="1" ht="31.5" customHeight="1">
      <c r="B17" s="118" t="s">
        <v>40</v>
      </c>
      <c r="C17" s="69">
        <f t="shared" si="10"/>
        <v>85000</v>
      </c>
      <c r="D17" s="115">
        <v>189500</v>
      </c>
      <c r="E17" s="82">
        <f t="shared" si="10"/>
        <v>850000</v>
      </c>
      <c r="F17" s="83">
        <f t="shared" si="0"/>
        <v>1895000</v>
      </c>
      <c r="G17" s="69">
        <f t="shared" si="10"/>
        <v>1700000</v>
      </c>
      <c r="H17" s="137">
        <f t="shared" si="1"/>
        <v>3790000</v>
      </c>
      <c r="I17" s="162"/>
      <c r="J17" s="122" t="s">
        <v>40</v>
      </c>
      <c r="K17" s="69">
        <f t="shared" si="2"/>
        <v>98.83720930232558</v>
      </c>
      <c r="L17" s="75">
        <f t="shared" si="3"/>
        <v>220.34883720930233</v>
      </c>
      <c r="M17" s="82">
        <f t="shared" si="4"/>
        <v>988.3720930232557</v>
      </c>
      <c r="N17" s="83">
        <f t="shared" si="5"/>
        <v>2203.4883720930234</v>
      </c>
      <c r="O17" s="146">
        <f t="shared" si="9"/>
        <v>1482.5581395348836</v>
      </c>
      <c r="P17" s="147">
        <f t="shared" si="6"/>
        <v>3305.232558139535</v>
      </c>
      <c r="Q17" s="150">
        <f t="shared" si="7"/>
        <v>1976.7441860465115</v>
      </c>
      <c r="R17" s="151">
        <f t="shared" si="8"/>
        <v>4406.976744186047</v>
      </c>
      <c r="S17" s="155">
        <v>1.6708283076228563</v>
      </c>
    </row>
    <row r="18" spans="2:19" s="61" customFormat="1" ht="31.5" customHeight="1" thickBot="1">
      <c r="B18" s="119" t="s">
        <v>47</v>
      </c>
      <c r="C18" s="71">
        <f t="shared" si="10"/>
        <v>189500</v>
      </c>
      <c r="D18" s="116">
        <v>350000</v>
      </c>
      <c r="E18" s="84">
        <f t="shared" si="10"/>
        <v>1895000</v>
      </c>
      <c r="F18" s="85">
        <f t="shared" si="0"/>
        <v>3500000</v>
      </c>
      <c r="G18" s="71">
        <f t="shared" si="10"/>
        <v>3790000</v>
      </c>
      <c r="H18" s="138">
        <f t="shared" si="1"/>
        <v>7000000</v>
      </c>
      <c r="I18" s="162"/>
      <c r="J18" s="123" t="s">
        <v>47</v>
      </c>
      <c r="K18" s="124">
        <f t="shared" si="2"/>
        <v>220.34883720930233</v>
      </c>
      <c r="L18" s="128">
        <f t="shared" si="3"/>
        <v>406.9767441860465</v>
      </c>
      <c r="M18" s="126">
        <f t="shared" si="4"/>
        <v>2203.4883720930234</v>
      </c>
      <c r="N18" s="127">
        <f t="shared" si="5"/>
        <v>4069.767441860465</v>
      </c>
      <c r="O18" s="146">
        <f t="shared" si="9"/>
        <v>3305.232558139535</v>
      </c>
      <c r="P18" s="147">
        <f t="shared" si="6"/>
        <v>6104.6511627906975</v>
      </c>
      <c r="Q18" s="152">
        <f t="shared" si="7"/>
        <v>4406.976744186047</v>
      </c>
      <c r="R18" s="153">
        <f t="shared" si="8"/>
        <v>8139.53488372093</v>
      </c>
      <c r="S18" s="156">
        <v>1.9750160470053817</v>
      </c>
    </row>
    <row r="19" ht="13.5" thickTop="1">
      <c r="C19" s="56"/>
    </row>
    <row r="20" ht="12.75">
      <c r="C20" s="56"/>
    </row>
    <row r="21" spans="1:15" ht="12.75">
      <c r="A21" s="42"/>
      <c r="B21" s="43" t="s">
        <v>32</v>
      </c>
      <c r="C21" s="26"/>
      <c r="D21" s="42"/>
      <c r="E21" s="42"/>
      <c r="F21" s="42"/>
      <c r="G21" s="42"/>
      <c r="J21" s="43" t="s">
        <v>32</v>
      </c>
      <c r="K21" s="26"/>
      <c r="L21" s="42"/>
      <c r="M21" s="42"/>
      <c r="N21" s="42"/>
      <c r="O21" s="42"/>
    </row>
    <row r="22" spans="1:15" ht="6" customHeight="1">
      <c r="A22" s="42"/>
      <c r="B22" s="42"/>
      <c r="C22" s="42"/>
      <c r="D22" s="42"/>
      <c r="E22" s="42"/>
      <c r="F22" s="42"/>
      <c r="G22" s="42"/>
      <c r="J22" s="42"/>
      <c r="K22" s="42"/>
      <c r="L22" s="42"/>
      <c r="M22" s="42"/>
      <c r="N22" s="42"/>
      <c r="O22" s="42"/>
    </row>
    <row r="23" spans="1:15" ht="12.75">
      <c r="A23" s="90"/>
      <c r="B23" s="42" t="s">
        <v>39</v>
      </c>
      <c r="C23" s="42"/>
      <c r="D23" s="42"/>
      <c r="E23" s="42"/>
      <c r="F23" s="42"/>
      <c r="G23" s="42"/>
      <c r="J23" s="42" t="s">
        <v>39</v>
      </c>
      <c r="K23" s="42"/>
      <c r="L23" s="42"/>
      <c r="M23" s="42"/>
      <c r="N23" s="42"/>
      <c r="O23" s="42"/>
    </row>
    <row r="24" spans="1:15" ht="12.75">
      <c r="A24" s="90"/>
      <c r="B24" s="42" t="s">
        <v>37</v>
      </c>
      <c r="C24" s="42"/>
      <c r="D24" s="42"/>
      <c r="E24" s="42"/>
      <c r="F24" s="42"/>
      <c r="G24" s="42"/>
      <c r="J24" s="42" t="s">
        <v>37</v>
      </c>
      <c r="K24" s="42"/>
      <c r="L24" s="42"/>
      <c r="M24" s="42"/>
      <c r="N24" s="42"/>
      <c r="O24" s="42"/>
    </row>
    <row r="25" spans="1:7" ht="7.5" customHeight="1">
      <c r="A25" s="90"/>
      <c r="B25" s="42"/>
      <c r="C25" s="42"/>
      <c r="D25" s="42"/>
      <c r="E25" s="42"/>
      <c r="F25" s="42"/>
      <c r="G25" s="42"/>
    </row>
    <row r="26" spans="1:7" ht="12.75">
      <c r="A26" s="90"/>
      <c r="B26" s="42"/>
      <c r="C26" s="42"/>
      <c r="D26" s="42"/>
      <c r="E26" s="42"/>
      <c r="F26" s="42"/>
      <c r="G26" s="42"/>
    </row>
    <row r="28" spans="3:12" ht="12.75">
      <c r="C28" s="54"/>
      <c r="D28" s="55"/>
      <c r="E28" s="56"/>
      <c r="F28" s="56"/>
      <c r="G28" s="57"/>
      <c r="H28" s="58"/>
      <c r="I28" s="158"/>
      <c r="J28" s="59"/>
      <c r="K28" s="55"/>
      <c r="L28" s="57"/>
    </row>
    <row r="30" ht="13.5" thickBot="1"/>
    <row r="31" spans="2:4" ht="12.75">
      <c r="B31" s="87" t="s">
        <v>0</v>
      </c>
      <c r="C31" s="99">
        <v>3200</v>
      </c>
      <c r="D31" s="53">
        <f>C31/20</f>
        <v>160</v>
      </c>
    </row>
    <row r="32" spans="2:4" ht="12.75">
      <c r="B32" s="88" t="s">
        <v>1</v>
      </c>
      <c r="C32" s="99">
        <v>8000</v>
      </c>
      <c r="D32" s="53">
        <f aca="true" t="shared" si="11" ref="D32:D43">C32/20</f>
        <v>400</v>
      </c>
    </row>
    <row r="33" spans="2:4" ht="12.75">
      <c r="B33" s="88" t="s">
        <v>2</v>
      </c>
      <c r="C33" s="99">
        <v>18000</v>
      </c>
      <c r="D33" s="53">
        <f t="shared" si="11"/>
        <v>900</v>
      </c>
    </row>
    <row r="34" spans="2:4" ht="12.75">
      <c r="B34" s="88" t="s">
        <v>3</v>
      </c>
      <c r="C34" s="99">
        <v>37900</v>
      </c>
      <c r="D34" s="53">
        <f t="shared" si="11"/>
        <v>1895</v>
      </c>
    </row>
    <row r="35" spans="2:4" ht="12.75">
      <c r="B35" s="88" t="s">
        <v>4</v>
      </c>
      <c r="C35" s="99">
        <v>56000</v>
      </c>
      <c r="D35" s="53">
        <f t="shared" si="11"/>
        <v>2800</v>
      </c>
    </row>
    <row r="36" spans="2:4" ht="12.75">
      <c r="B36" s="88" t="s">
        <v>5</v>
      </c>
      <c r="C36" s="99">
        <v>101000</v>
      </c>
      <c r="D36" s="53">
        <f t="shared" si="11"/>
        <v>5050</v>
      </c>
    </row>
    <row r="37" spans="2:4" ht="12.75">
      <c r="B37" s="88" t="s">
        <v>6</v>
      </c>
      <c r="C37" s="99">
        <v>227000</v>
      </c>
      <c r="D37" s="53">
        <f t="shared" si="11"/>
        <v>11350</v>
      </c>
    </row>
    <row r="38" spans="2:4" ht="12.75">
      <c r="B38" s="88" t="s">
        <v>7</v>
      </c>
      <c r="C38" s="99">
        <v>351000</v>
      </c>
      <c r="D38" s="53">
        <f t="shared" si="11"/>
        <v>17550</v>
      </c>
    </row>
    <row r="39" spans="2:4" ht="12.75">
      <c r="B39" s="88" t="s">
        <v>8</v>
      </c>
      <c r="C39" s="99">
        <v>594000</v>
      </c>
      <c r="D39" s="53">
        <f t="shared" si="11"/>
        <v>29700</v>
      </c>
    </row>
    <row r="40" spans="2:4" ht="12.75">
      <c r="B40" s="88" t="s">
        <v>9</v>
      </c>
      <c r="C40" s="99">
        <v>1050000</v>
      </c>
      <c r="D40" s="53">
        <f t="shared" si="11"/>
        <v>52500</v>
      </c>
    </row>
    <row r="41" spans="2:4" ht="12.75">
      <c r="B41" s="100" t="s">
        <v>10</v>
      </c>
      <c r="C41" s="99">
        <v>1700000</v>
      </c>
      <c r="D41" s="53">
        <f t="shared" si="11"/>
        <v>85000</v>
      </c>
    </row>
    <row r="42" spans="2:4" ht="12.75">
      <c r="B42" s="100" t="s">
        <v>40</v>
      </c>
      <c r="C42" s="99">
        <v>3790000</v>
      </c>
      <c r="D42" s="53">
        <f t="shared" si="11"/>
        <v>189500</v>
      </c>
    </row>
    <row r="43" spans="2:4" ht="13.5" thickBot="1">
      <c r="B43" s="89" t="s">
        <v>47</v>
      </c>
      <c r="C43" s="53">
        <v>8710000</v>
      </c>
      <c r="D43" s="53">
        <f t="shared" si="11"/>
        <v>435500</v>
      </c>
    </row>
    <row r="44" ht="13.5" thickTop="1"/>
  </sheetData>
  <sheetProtection/>
  <mergeCells count="11">
    <mergeCell ref="Q5:R5"/>
    <mergeCell ref="O5:P5"/>
    <mergeCell ref="C5:D5"/>
    <mergeCell ref="E5:F5"/>
    <mergeCell ref="G5:H5"/>
    <mergeCell ref="B3:H3"/>
    <mergeCell ref="B4:H4"/>
    <mergeCell ref="J3:R3"/>
    <mergeCell ref="J4:R4"/>
    <mergeCell ref="K5:L5"/>
    <mergeCell ref="M5:N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I1">
      <selection activeCell="R25" sqref="R25"/>
    </sheetView>
  </sheetViews>
  <sheetFormatPr defaultColWidth="9.140625" defaultRowHeight="12.75"/>
  <cols>
    <col min="1" max="5" width="0" style="0" hidden="1" customWidth="1"/>
    <col min="6" max="6" width="4.7109375" style="0" hidden="1" customWidth="1"/>
    <col min="7" max="8" width="0" style="0" hidden="1" customWidth="1"/>
    <col min="9" max="9" width="9.140625" style="184" customWidth="1"/>
    <col min="13" max="13" width="4.7109375" style="0" customWidth="1"/>
    <col min="16" max="16" width="10.421875" style="0" customWidth="1"/>
  </cols>
  <sheetData>
    <row r="1" ht="12.75">
      <c r="C1" s="42"/>
    </row>
    <row r="2" ht="13.5" thickBot="1"/>
    <row r="3" spans="2:15" s="53" customFormat="1" ht="16.5" thickBot="1" thickTop="1">
      <c r="B3" s="54"/>
      <c r="C3" s="164" t="s">
        <v>43</v>
      </c>
      <c r="D3" s="165"/>
      <c r="E3" s="165"/>
      <c r="F3" s="165"/>
      <c r="G3" s="165"/>
      <c r="H3" s="166"/>
      <c r="I3" s="184"/>
      <c r="J3" s="164" t="s">
        <v>44</v>
      </c>
      <c r="K3" s="167"/>
      <c r="L3" s="167"/>
      <c r="M3" s="167"/>
      <c r="N3" s="167"/>
      <c r="O3" s="168"/>
    </row>
    <row r="4" spans="2:15" s="53" customFormat="1" ht="15.75" customHeight="1" thickBot="1">
      <c r="B4" s="54"/>
      <c r="C4" s="169" t="s">
        <v>27</v>
      </c>
      <c r="D4" s="170"/>
      <c r="E4" s="170"/>
      <c r="F4" s="170"/>
      <c r="G4" s="170"/>
      <c r="H4" s="171"/>
      <c r="I4" s="160"/>
      <c r="J4" s="169" t="s">
        <v>36</v>
      </c>
      <c r="K4" s="170"/>
      <c r="L4" s="170"/>
      <c r="M4" s="170"/>
      <c r="N4" s="170"/>
      <c r="O4" s="171"/>
    </row>
    <row r="5" spans="2:16" s="65" customFormat="1" ht="14.25" thickBot="1" thickTop="1">
      <c r="B5" s="64"/>
      <c r="C5" s="86" t="s">
        <v>31</v>
      </c>
      <c r="D5" s="172" t="s">
        <v>33</v>
      </c>
      <c r="E5" s="174"/>
      <c r="F5" s="79"/>
      <c r="G5" s="172" t="s">
        <v>41</v>
      </c>
      <c r="H5" s="173"/>
      <c r="I5" s="185"/>
      <c r="J5" s="86" t="s">
        <v>31</v>
      </c>
      <c r="K5" s="172" t="s">
        <v>33</v>
      </c>
      <c r="L5" s="174"/>
      <c r="M5" s="79"/>
      <c r="N5" s="172" t="s">
        <v>41</v>
      </c>
      <c r="O5" s="173"/>
      <c r="P5" s="135" t="s">
        <v>48</v>
      </c>
    </row>
    <row r="6" spans="2:16" s="61" customFormat="1" ht="32.25" customHeight="1" thickBot="1" thickTop="1">
      <c r="B6" s="60"/>
      <c r="C6" s="87" t="s">
        <v>1</v>
      </c>
      <c r="D6" s="66" t="s">
        <v>30</v>
      </c>
      <c r="E6" s="67">
        <v>500</v>
      </c>
      <c r="F6" s="93"/>
      <c r="G6" s="66" t="s">
        <v>30</v>
      </c>
      <c r="H6" s="68">
        <f>E6*5</f>
        <v>2500</v>
      </c>
      <c r="I6" s="186"/>
      <c r="J6" s="87" t="s">
        <v>1</v>
      </c>
      <c r="K6" s="72" t="s">
        <v>30</v>
      </c>
      <c r="L6" s="73">
        <f>E6/860</f>
        <v>0.5813953488372093</v>
      </c>
      <c r="M6" s="93"/>
      <c r="N6" s="66" t="s">
        <v>30</v>
      </c>
      <c r="O6" s="114">
        <f>L6*5</f>
        <v>2.906976744186047</v>
      </c>
      <c r="P6" s="140">
        <v>0.4408517962065584</v>
      </c>
    </row>
    <row r="7" spans="2:16" s="61" customFormat="1" ht="32.25" customHeight="1" thickBot="1">
      <c r="B7" s="60"/>
      <c r="C7" s="87" t="s">
        <v>2</v>
      </c>
      <c r="D7" s="66">
        <f>E6</f>
        <v>500</v>
      </c>
      <c r="E7" s="67">
        <v>1040</v>
      </c>
      <c r="F7" s="93"/>
      <c r="G7" s="66">
        <f>H6</f>
        <v>2500</v>
      </c>
      <c r="H7" s="68">
        <f aca="true" t="shared" si="0" ref="H7:H16">E7*5</f>
        <v>5200</v>
      </c>
      <c r="I7" s="186"/>
      <c r="J7" s="87" t="s">
        <v>2</v>
      </c>
      <c r="K7" s="72">
        <f>L6</f>
        <v>0.5813953488372093</v>
      </c>
      <c r="L7" s="73">
        <f aca="true" t="shared" si="1" ref="L7:L16">E7/860</f>
        <v>1.2093023255813953</v>
      </c>
      <c r="M7" s="93"/>
      <c r="N7" s="66">
        <f>O6</f>
        <v>2.906976744186047</v>
      </c>
      <c r="O7" s="114">
        <f aca="true" t="shared" si="2" ref="O7:O16">L7*5</f>
        <v>6.046511627906977</v>
      </c>
      <c r="P7" s="141">
        <v>0.5868619111101705</v>
      </c>
    </row>
    <row r="8" spans="2:16" s="61" customFormat="1" ht="32.25" customHeight="1" thickBot="1">
      <c r="B8" s="60"/>
      <c r="C8" s="87" t="s">
        <v>3</v>
      </c>
      <c r="D8" s="66">
        <f>E7</f>
        <v>1040</v>
      </c>
      <c r="E8" s="67">
        <v>2200</v>
      </c>
      <c r="F8" s="93"/>
      <c r="G8" s="66">
        <f>H7</f>
        <v>5200</v>
      </c>
      <c r="H8" s="68">
        <f t="shared" si="0"/>
        <v>11000</v>
      </c>
      <c r="I8" s="186"/>
      <c r="J8" s="87" t="s">
        <v>3</v>
      </c>
      <c r="K8" s="72">
        <f>L7</f>
        <v>1.2093023255813953</v>
      </c>
      <c r="L8" s="67">
        <v>2.7</v>
      </c>
      <c r="M8" s="93"/>
      <c r="N8" s="66">
        <f>O7</f>
        <v>6.046511627906977</v>
      </c>
      <c r="O8" s="114">
        <f t="shared" si="2"/>
        <v>13.5</v>
      </c>
      <c r="P8" s="141">
        <v>0.7577140247300224</v>
      </c>
    </row>
    <row r="9" spans="2:16" s="61" customFormat="1" ht="32.25" customHeight="1" thickBot="1">
      <c r="B9" s="60"/>
      <c r="C9" s="87" t="s">
        <v>4</v>
      </c>
      <c r="D9" s="66">
        <f aca="true" t="shared" si="3" ref="D9:D16">E8</f>
        <v>2200</v>
      </c>
      <c r="E9" s="67">
        <v>3300</v>
      </c>
      <c r="F9" s="93"/>
      <c r="G9" s="66">
        <f aca="true" t="shared" si="4" ref="G9:G16">H8</f>
        <v>11000</v>
      </c>
      <c r="H9" s="68">
        <f t="shared" si="0"/>
        <v>16500</v>
      </c>
      <c r="I9" s="186"/>
      <c r="J9" s="87" t="s">
        <v>4</v>
      </c>
      <c r="K9" s="66">
        <f aca="true" t="shared" si="5" ref="K9:K16">L8</f>
        <v>2.7</v>
      </c>
      <c r="L9" s="67">
        <f t="shared" si="1"/>
        <v>3.8372093023255816</v>
      </c>
      <c r="M9" s="93"/>
      <c r="N9" s="66">
        <f aca="true" t="shared" si="6" ref="N9:N16">O8</f>
        <v>13.5</v>
      </c>
      <c r="O9" s="114">
        <f t="shared" si="2"/>
        <v>19.186046511627907</v>
      </c>
      <c r="P9" s="141">
        <v>0.7274054637408214</v>
      </c>
    </row>
    <row r="10" spans="2:16" s="61" customFormat="1" ht="32.25" customHeight="1" thickBot="1">
      <c r="B10" s="60"/>
      <c r="C10" s="87" t="s">
        <v>5</v>
      </c>
      <c r="D10" s="66">
        <f t="shared" si="3"/>
        <v>3300</v>
      </c>
      <c r="E10" s="67">
        <v>5800</v>
      </c>
      <c r="F10" s="93"/>
      <c r="G10" s="66">
        <f t="shared" si="4"/>
        <v>16500</v>
      </c>
      <c r="H10" s="68">
        <f t="shared" si="0"/>
        <v>29000</v>
      </c>
      <c r="I10" s="186"/>
      <c r="J10" s="87" t="s">
        <v>5</v>
      </c>
      <c r="K10" s="66">
        <f t="shared" si="5"/>
        <v>3.8372093023255816</v>
      </c>
      <c r="L10" s="67">
        <f t="shared" si="1"/>
        <v>6.744186046511628</v>
      </c>
      <c r="M10" s="93"/>
      <c r="N10" s="66">
        <f t="shared" si="6"/>
        <v>19.186046511627907</v>
      </c>
      <c r="O10" s="114">
        <f t="shared" si="2"/>
        <v>33.72093023255814</v>
      </c>
      <c r="P10" s="141">
        <v>0.8182209337593724</v>
      </c>
    </row>
    <row r="11" spans="2:16" s="61" customFormat="1" ht="32.25" customHeight="1" thickBot="1">
      <c r="B11" s="60"/>
      <c r="C11" s="87" t="s">
        <v>6</v>
      </c>
      <c r="D11" s="66">
        <f t="shared" si="3"/>
        <v>5800</v>
      </c>
      <c r="E11" s="67">
        <v>11600</v>
      </c>
      <c r="F11" s="93"/>
      <c r="G11" s="66">
        <f t="shared" si="4"/>
        <v>29000</v>
      </c>
      <c r="H11" s="68">
        <f t="shared" si="0"/>
        <v>58000</v>
      </c>
      <c r="I11" s="186"/>
      <c r="J11" s="87" t="s">
        <v>6</v>
      </c>
      <c r="K11" s="66">
        <f t="shared" si="5"/>
        <v>6.744186046511628</v>
      </c>
      <c r="L11" s="67">
        <f t="shared" si="1"/>
        <v>13.488372093023257</v>
      </c>
      <c r="M11" s="93"/>
      <c r="N11" s="66">
        <f t="shared" si="6"/>
        <v>33.72093023255814</v>
      </c>
      <c r="O11" s="114">
        <f t="shared" si="2"/>
        <v>67.44186046511628</v>
      </c>
      <c r="P11" s="141">
        <v>0.9683087973483697</v>
      </c>
    </row>
    <row r="12" spans="2:16" s="61" customFormat="1" ht="32.25" customHeight="1" thickBot="1">
      <c r="B12" s="60"/>
      <c r="C12" s="87" t="s">
        <v>7</v>
      </c>
      <c r="D12" s="66">
        <f t="shared" si="3"/>
        <v>11600</v>
      </c>
      <c r="E12" s="67">
        <v>20000</v>
      </c>
      <c r="F12" s="93"/>
      <c r="G12" s="66">
        <f t="shared" si="4"/>
        <v>58000</v>
      </c>
      <c r="H12" s="68">
        <f t="shared" si="0"/>
        <v>100000</v>
      </c>
      <c r="I12" s="186"/>
      <c r="J12" s="87" t="s">
        <v>7</v>
      </c>
      <c r="K12" s="66">
        <f t="shared" si="5"/>
        <v>13.488372093023257</v>
      </c>
      <c r="L12" s="67">
        <f t="shared" si="1"/>
        <v>23.25581395348837</v>
      </c>
      <c r="M12" s="93"/>
      <c r="N12" s="66">
        <f t="shared" si="6"/>
        <v>67.44186046511628</v>
      </c>
      <c r="O12" s="114">
        <f t="shared" si="2"/>
        <v>116.27906976744185</v>
      </c>
      <c r="P12" s="141">
        <v>1.1021294905163959</v>
      </c>
    </row>
    <row r="13" spans="2:16" s="61" customFormat="1" ht="32.25" customHeight="1" thickBot="1">
      <c r="B13" s="60"/>
      <c r="C13" s="87" t="s">
        <v>8</v>
      </c>
      <c r="D13" s="66">
        <f t="shared" si="3"/>
        <v>20000</v>
      </c>
      <c r="E13" s="67">
        <v>32800</v>
      </c>
      <c r="F13" s="93"/>
      <c r="G13" s="66">
        <f t="shared" si="4"/>
        <v>100000</v>
      </c>
      <c r="H13" s="68">
        <f t="shared" si="0"/>
        <v>164000</v>
      </c>
      <c r="I13" s="186"/>
      <c r="J13" s="87" t="s">
        <v>8</v>
      </c>
      <c r="K13" s="66">
        <f t="shared" si="5"/>
        <v>23.25581395348837</v>
      </c>
      <c r="L13" s="67">
        <f t="shared" si="1"/>
        <v>38.13953488372093</v>
      </c>
      <c r="M13" s="93"/>
      <c r="N13" s="66">
        <f t="shared" si="6"/>
        <v>116.27906976744185</v>
      </c>
      <c r="O13" s="114">
        <f t="shared" si="2"/>
        <v>190.69767441860463</v>
      </c>
      <c r="P13" s="141">
        <v>1.156795113246009</v>
      </c>
    </row>
    <row r="14" spans="2:16" s="61" customFormat="1" ht="32.25" customHeight="1" thickBot="1">
      <c r="B14" s="60"/>
      <c r="C14" s="87" t="s">
        <v>9</v>
      </c>
      <c r="D14" s="66">
        <f t="shared" si="3"/>
        <v>32800</v>
      </c>
      <c r="E14" s="67">
        <v>60000</v>
      </c>
      <c r="F14" s="93"/>
      <c r="G14" s="66">
        <f t="shared" si="4"/>
        <v>164000</v>
      </c>
      <c r="H14" s="68">
        <f t="shared" si="0"/>
        <v>300000</v>
      </c>
      <c r="I14" s="186"/>
      <c r="J14" s="87" t="s">
        <v>9</v>
      </c>
      <c r="K14" s="66">
        <f t="shared" si="5"/>
        <v>38.13953488372093</v>
      </c>
      <c r="L14" s="67">
        <f t="shared" si="1"/>
        <v>69.76744186046511</v>
      </c>
      <c r="M14" s="93"/>
      <c r="N14" s="66">
        <f t="shared" si="6"/>
        <v>190.69767441860463</v>
      </c>
      <c r="O14" s="114">
        <f t="shared" si="2"/>
        <v>348.83720930232556</v>
      </c>
      <c r="P14" s="141">
        <v>1.3542967179465477</v>
      </c>
    </row>
    <row r="15" spans="2:16" s="61" customFormat="1" ht="32.25" customHeight="1" thickBot="1">
      <c r="B15" s="60"/>
      <c r="C15" s="87" t="s">
        <v>10</v>
      </c>
      <c r="D15" s="66">
        <f t="shared" si="3"/>
        <v>60000</v>
      </c>
      <c r="E15" s="67">
        <v>96000</v>
      </c>
      <c r="F15" s="93"/>
      <c r="G15" s="66">
        <f t="shared" si="4"/>
        <v>300000</v>
      </c>
      <c r="H15" s="68">
        <f t="shared" si="0"/>
        <v>480000</v>
      </c>
      <c r="I15" s="186"/>
      <c r="J15" s="87" t="s">
        <v>10</v>
      </c>
      <c r="K15" s="66">
        <f t="shared" si="5"/>
        <v>69.76744186046511</v>
      </c>
      <c r="L15" s="67">
        <f t="shared" si="1"/>
        <v>111.62790697674419</v>
      </c>
      <c r="M15" s="93"/>
      <c r="N15" s="66">
        <f t="shared" si="6"/>
        <v>348.83720930232556</v>
      </c>
      <c r="O15" s="114">
        <f t="shared" si="2"/>
        <v>558.1395348837209</v>
      </c>
      <c r="P15" s="141">
        <v>1.5047741310517195</v>
      </c>
    </row>
    <row r="16" spans="2:16" s="61" customFormat="1" ht="32.25" customHeight="1" thickBot="1">
      <c r="B16" s="60"/>
      <c r="C16" s="94" t="s">
        <v>40</v>
      </c>
      <c r="D16" s="95">
        <f t="shared" si="3"/>
        <v>96000</v>
      </c>
      <c r="E16" s="96">
        <v>220000</v>
      </c>
      <c r="F16" s="97"/>
      <c r="G16" s="95">
        <f t="shared" si="4"/>
        <v>480000</v>
      </c>
      <c r="H16" s="98">
        <f t="shared" si="0"/>
        <v>1100000</v>
      </c>
      <c r="I16" s="186"/>
      <c r="J16" s="94" t="s">
        <v>40</v>
      </c>
      <c r="K16" s="95">
        <f t="shared" si="5"/>
        <v>111.62790697674419</v>
      </c>
      <c r="L16" s="96">
        <f t="shared" si="1"/>
        <v>255.8139534883721</v>
      </c>
      <c r="M16" s="97"/>
      <c r="N16" s="95">
        <f t="shared" si="6"/>
        <v>558.1395348837209</v>
      </c>
      <c r="O16" s="139">
        <f t="shared" si="2"/>
        <v>1279.0697674418604</v>
      </c>
      <c r="P16" s="142">
        <v>1.939747903308857</v>
      </c>
    </row>
    <row r="17" spans="4:9" s="53" customFormat="1" ht="13.5" thickTop="1">
      <c r="D17" s="56"/>
      <c r="I17" s="187"/>
    </row>
    <row r="18" spans="2:16" s="53" customFormat="1" ht="12.75">
      <c r="B18" s="42"/>
      <c r="J18" s="43" t="s">
        <v>32</v>
      </c>
      <c r="K18" s="26"/>
      <c r="L18" s="42"/>
      <c r="M18" s="42"/>
      <c r="N18" s="42"/>
      <c r="P18" s="187"/>
    </row>
    <row r="19" spans="2:16" s="53" customFormat="1" ht="12.75">
      <c r="B19" s="42"/>
      <c r="J19" s="42"/>
      <c r="K19" s="42"/>
      <c r="L19" s="42"/>
      <c r="M19" s="42"/>
      <c r="N19" s="42"/>
      <c r="P19" s="187"/>
    </row>
    <row r="20" spans="2:16" s="53" customFormat="1" ht="12.75">
      <c r="B20" s="90"/>
      <c r="I20" s="188">
        <v>1</v>
      </c>
      <c r="J20" s="42" t="s">
        <v>39</v>
      </c>
      <c r="K20" s="42"/>
      <c r="L20" s="42"/>
      <c r="M20" s="42"/>
      <c r="N20" s="42"/>
      <c r="P20" s="187"/>
    </row>
    <row r="21" spans="2:16" s="53" customFormat="1" ht="12.75">
      <c r="B21" s="90"/>
      <c r="J21" s="42" t="s">
        <v>42</v>
      </c>
      <c r="K21" s="42"/>
      <c r="L21" s="42"/>
      <c r="M21" s="42"/>
      <c r="N21" s="42"/>
      <c r="P21" s="187"/>
    </row>
    <row r="22" spans="2:9" s="53" customFormat="1" ht="12.75">
      <c r="B22" s="90"/>
      <c r="C22" s="42"/>
      <c r="D22" s="42"/>
      <c r="E22" s="42"/>
      <c r="F22" s="42"/>
      <c r="G22" s="42"/>
      <c r="I22" s="187"/>
    </row>
    <row r="23" spans="2:9" s="53" customFormat="1" ht="12.75">
      <c r="B23" s="90"/>
      <c r="C23" s="42"/>
      <c r="D23" s="42"/>
      <c r="E23" s="42"/>
      <c r="F23" s="42"/>
      <c r="G23" s="42"/>
      <c r="I23" s="187"/>
    </row>
    <row r="24" s="53" customFormat="1" ht="12.75">
      <c r="I24" s="187"/>
    </row>
    <row r="25" s="53" customFormat="1" ht="12.75">
      <c r="I25" s="187"/>
    </row>
  </sheetData>
  <sheetProtection/>
  <mergeCells count="8">
    <mergeCell ref="C3:H3"/>
    <mergeCell ref="J3:O3"/>
    <mergeCell ref="C4:H4"/>
    <mergeCell ref="J4:O4"/>
    <mergeCell ref="N5:O5"/>
    <mergeCell ref="D5:E5"/>
    <mergeCell ref="G5:H5"/>
    <mergeCell ref="K5:L5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1"/>
  <sheetViews>
    <sheetView zoomScalePageLayoutView="0" workbookViewId="0" topLeftCell="B1">
      <selection activeCell="N25" sqref="N25"/>
    </sheetView>
  </sheetViews>
  <sheetFormatPr defaultColWidth="9.140625" defaultRowHeight="12.75"/>
  <cols>
    <col min="1" max="1" width="0" style="0" hidden="1" customWidth="1"/>
    <col min="7" max="8" width="0" style="0" hidden="1" customWidth="1"/>
    <col min="26" max="26" width="9.140625" style="0" hidden="1" customWidth="1"/>
    <col min="28" max="29" width="0" style="0" hidden="1" customWidth="1"/>
    <col min="31" max="32" width="0" style="0" hidden="1" customWidth="1"/>
  </cols>
  <sheetData>
    <row r="1" spans="1:9" ht="12.75">
      <c r="A1" s="24"/>
      <c r="B1" s="25"/>
      <c r="C1" s="26"/>
      <c r="D1" s="26"/>
      <c r="E1" s="27"/>
      <c r="F1" s="28"/>
      <c r="G1" s="29"/>
      <c r="H1" s="25"/>
      <c r="I1" s="27"/>
    </row>
    <row r="2" spans="1:9" ht="12.75">
      <c r="A2" s="24"/>
      <c r="B2" s="25"/>
      <c r="C2" s="26"/>
      <c r="D2" s="26"/>
      <c r="E2" s="27"/>
      <c r="F2" s="28"/>
      <c r="G2" s="29"/>
      <c r="H2" s="25"/>
      <c r="I2" s="27"/>
    </row>
    <row r="3" spans="1:25" ht="12.75">
      <c r="A3" s="24"/>
      <c r="B3" s="25"/>
      <c r="C3" s="26"/>
      <c r="D3" s="26"/>
      <c r="E3" s="27"/>
      <c r="F3" s="28"/>
      <c r="G3" s="29"/>
      <c r="H3" s="25"/>
      <c r="I3" s="27"/>
      <c r="N3" s="90" t="s">
        <v>45</v>
      </c>
      <c r="O3" s="90"/>
      <c r="Y3" s="90" t="s">
        <v>46</v>
      </c>
    </row>
    <row r="4" spans="1:10" s="1" customFormat="1" ht="15" customHeight="1" thickBot="1">
      <c r="A4" s="3" t="s">
        <v>38</v>
      </c>
      <c r="B4" s="2"/>
      <c r="C4" s="4"/>
      <c r="D4" s="4"/>
      <c r="E4" s="4"/>
      <c r="F4" s="4"/>
      <c r="G4" s="4"/>
      <c r="H4" s="5"/>
      <c r="I4" s="6"/>
      <c r="J4" s="5"/>
    </row>
    <row r="5" spans="1:10" s="1" customFormat="1" ht="4.5" customHeight="1" hidden="1">
      <c r="A5" s="3"/>
      <c r="B5" s="2"/>
      <c r="C5" s="4"/>
      <c r="D5" s="4"/>
      <c r="E5" s="4"/>
      <c r="F5" s="4"/>
      <c r="G5" s="4"/>
      <c r="H5" s="5"/>
      <c r="I5" s="6"/>
      <c r="J5" s="7"/>
    </row>
    <row r="6" spans="1:55" s="1" customFormat="1" ht="147.75" customHeight="1">
      <c r="A6" s="30" t="s">
        <v>11</v>
      </c>
      <c r="B6" s="9" t="s">
        <v>28</v>
      </c>
      <c r="C6" s="8" t="s">
        <v>12</v>
      </c>
      <c r="D6" s="10" t="s">
        <v>13</v>
      </c>
      <c r="E6" s="10" t="s">
        <v>14</v>
      </c>
      <c r="F6" s="10" t="s">
        <v>15</v>
      </c>
      <c r="G6" s="10" t="s">
        <v>15</v>
      </c>
      <c r="H6" s="10" t="s">
        <v>15</v>
      </c>
      <c r="I6" s="8" t="s">
        <v>16</v>
      </c>
      <c r="J6" s="31" t="s">
        <v>17</v>
      </c>
      <c r="K6" s="11"/>
      <c r="L6" s="11"/>
      <c r="M6" s="11"/>
      <c r="N6" s="30" t="s">
        <v>28</v>
      </c>
      <c r="O6" s="9" t="s">
        <v>28</v>
      </c>
      <c r="P6" s="8" t="s">
        <v>12</v>
      </c>
      <c r="Q6" s="10" t="s">
        <v>13</v>
      </c>
      <c r="R6" s="10" t="s">
        <v>14</v>
      </c>
      <c r="S6" s="10" t="s">
        <v>15</v>
      </c>
      <c r="T6" s="10" t="s">
        <v>15</v>
      </c>
      <c r="U6" s="10" t="s">
        <v>15</v>
      </c>
      <c r="V6" s="8" t="s">
        <v>16</v>
      </c>
      <c r="W6" s="31" t="s">
        <v>17</v>
      </c>
      <c r="X6" s="11"/>
      <c r="Y6" s="30" t="s">
        <v>28</v>
      </c>
      <c r="Z6" s="9" t="s">
        <v>28</v>
      </c>
      <c r="AA6" s="8" t="s">
        <v>12</v>
      </c>
      <c r="AB6" s="10" t="s">
        <v>13</v>
      </c>
      <c r="AC6" s="10" t="s">
        <v>14</v>
      </c>
      <c r="AD6" s="10" t="s">
        <v>15</v>
      </c>
      <c r="AE6" s="10" t="s">
        <v>15</v>
      </c>
      <c r="AF6" s="10" t="s">
        <v>15</v>
      </c>
      <c r="AG6" s="8" t="s">
        <v>16</v>
      </c>
      <c r="AH6" s="31" t="s">
        <v>17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4" s="1" customFormat="1" ht="15.75" customHeight="1" thickBot="1">
      <c r="A7" s="32" t="s">
        <v>27</v>
      </c>
      <c r="B7" s="33" t="s">
        <v>18</v>
      </c>
      <c r="C7" s="34" t="s">
        <v>19</v>
      </c>
      <c r="D7" s="35" t="s">
        <v>20</v>
      </c>
      <c r="E7" s="35" t="s">
        <v>21</v>
      </c>
      <c r="F7" s="35" t="s">
        <v>22</v>
      </c>
      <c r="G7" s="36" t="s">
        <v>23</v>
      </c>
      <c r="H7" s="36" t="s">
        <v>24</v>
      </c>
      <c r="I7" s="34" t="s">
        <v>25</v>
      </c>
      <c r="J7" s="37" t="s">
        <v>26</v>
      </c>
      <c r="K7" s="11"/>
      <c r="L7" s="11"/>
      <c r="M7" s="11"/>
      <c r="N7" s="101" t="s">
        <v>27</v>
      </c>
      <c r="O7" s="102" t="s">
        <v>18</v>
      </c>
      <c r="P7" s="103" t="s">
        <v>19</v>
      </c>
      <c r="Q7" s="104" t="s">
        <v>20</v>
      </c>
      <c r="R7" s="104" t="s">
        <v>21</v>
      </c>
      <c r="S7" s="104" t="s">
        <v>22</v>
      </c>
      <c r="T7" s="105" t="s">
        <v>23</v>
      </c>
      <c r="U7" s="105" t="s">
        <v>24</v>
      </c>
      <c r="V7" s="103" t="s">
        <v>25</v>
      </c>
      <c r="W7" s="106" t="s">
        <v>26</v>
      </c>
      <c r="X7" s="11"/>
      <c r="Y7" s="32" t="s">
        <v>27</v>
      </c>
      <c r="Z7" s="131" t="s">
        <v>18</v>
      </c>
      <c r="AA7" s="34" t="s">
        <v>19</v>
      </c>
      <c r="AB7" s="35" t="s">
        <v>20</v>
      </c>
      <c r="AC7" s="35" t="s">
        <v>21</v>
      </c>
      <c r="AD7" s="35" t="s">
        <v>22</v>
      </c>
      <c r="AE7" s="36" t="s">
        <v>23</v>
      </c>
      <c r="AF7" s="36" t="s">
        <v>24</v>
      </c>
      <c r="AG7" s="34" t="s">
        <v>25</v>
      </c>
      <c r="AH7" s="37" t="s">
        <v>26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5" s="12" customFormat="1" ht="15">
      <c r="A8" s="38">
        <f>B8*860</f>
        <v>180</v>
      </c>
      <c r="B8" s="76">
        <v>0.20930232558139536</v>
      </c>
      <c r="C8" s="16">
        <v>1</v>
      </c>
      <c r="D8" s="18">
        <v>4.2</v>
      </c>
      <c r="E8" s="18">
        <v>1</v>
      </c>
      <c r="F8" s="13">
        <f aca="true" t="shared" si="0" ref="F8:F18">(B8/((D8*E8*C8)))</f>
        <v>0.04983388704318937</v>
      </c>
      <c r="G8" s="14">
        <f>F8*3600</f>
        <v>179.40199335548172</v>
      </c>
      <c r="H8" s="15">
        <f>F8/1000</f>
        <v>4.983388704318937E-05</v>
      </c>
      <c r="I8" s="16">
        <v>15</v>
      </c>
      <c r="J8" s="39">
        <f>H8/((3.14*(((I8)/1000)*((I8)/1000)))/4)</f>
        <v>0.28214514957219744</v>
      </c>
      <c r="K8" s="17"/>
      <c r="L8" s="17"/>
      <c r="M8" s="17"/>
      <c r="N8" s="129">
        <v>180</v>
      </c>
      <c r="O8" s="107">
        <f>N8/860</f>
        <v>0.20930232558139536</v>
      </c>
      <c r="P8" s="108">
        <v>1</v>
      </c>
      <c r="Q8" s="109">
        <v>4.2</v>
      </c>
      <c r="R8" s="109">
        <v>1</v>
      </c>
      <c r="S8" s="110">
        <f aca="true" t="shared" si="1" ref="S8:S20">(O8/((Q8*R8*P8)))</f>
        <v>0.04983388704318937</v>
      </c>
      <c r="T8" s="111">
        <f>S8*3600</f>
        <v>179.40199335548172</v>
      </c>
      <c r="U8" s="112">
        <f>S8/1000</f>
        <v>4.983388704318937E-05</v>
      </c>
      <c r="V8" s="108">
        <v>15</v>
      </c>
      <c r="W8" s="113">
        <f aca="true" t="shared" si="2" ref="W8:W19">U8/((3.14*(((V8)/1000)*((V8)/1000)))/4)</f>
        <v>0.28214514957219744</v>
      </c>
      <c r="X8" s="17"/>
      <c r="Y8" s="91">
        <v>500</v>
      </c>
      <c r="Z8" s="132">
        <f>Y8/860</f>
        <v>0.5813953488372093</v>
      </c>
      <c r="AA8" s="16">
        <v>1</v>
      </c>
      <c r="AB8" s="18">
        <v>4.2</v>
      </c>
      <c r="AC8" s="18">
        <v>1</v>
      </c>
      <c r="AD8" s="13">
        <f aca="true" t="shared" si="3" ref="AD8:AD19">(Z8/((AB8*AC8*AA8)))</f>
        <v>0.13842746400885936</v>
      </c>
      <c r="AE8" s="14">
        <f>AD8*3600</f>
        <v>498.33887043189367</v>
      </c>
      <c r="AF8" s="15">
        <f>AD8/1000</f>
        <v>0.00013842746400885935</v>
      </c>
      <c r="AG8" s="16">
        <v>20</v>
      </c>
      <c r="AH8" s="39">
        <f aca="true" t="shared" si="4" ref="AH8:AH19">AF8/((3.14*(((AG8)/1000)*((AG8)/1000)))/4)</f>
        <v>0.4408517962065584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12" customFormat="1" ht="15">
      <c r="A9" s="38">
        <f aca="true" t="shared" si="5" ref="A9:A18">B9*860</f>
        <v>410</v>
      </c>
      <c r="B9" s="76">
        <v>0.47674418604651164</v>
      </c>
      <c r="C9" s="16">
        <v>1</v>
      </c>
      <c r="D9" s="18">
        <v>4.2</v>
      </c>
      <c r="E9" s="18">
        <v>1</v>
      </c>
      <c r="F9" s="13">
        <f t="shared" si="0"/>
        <v>0.11351052048726468</v>
      </c>
      <c r="G9" s="14">
        <f aca="true" t="shared" si="6" ref="G9:G20">F9*3600</f>
        <v>408.63787375415285</v>
      </c>
      <c r="H9" s="15">
        <f aca="true" t="shared" si="7" ref="H9:H18">F9/1000</f>
        <v>0.00011351052048726467</v>
      </c>
      <c r="I9" s="16">
        <v>20</v>
      </c>
      <c r="J9" s="39">
        <f aca="true" t="shared" si="8" ref="J9:J18">H9/((3.14*(((I9)/1000)*((I9)/1000)))/4)</f>
        <v>0.36149847288937786</v>
      </c>
      <c r="K9" s="17"/>
      <c r="L9" s="17"/>
      <c r="M9" s="17"/>
      <c r="N9" s="130">
        <v>410</v>
      </c>
      <c r="O9" s="76">
        <f aca="true" t="shared" si="9" ref="O9:O20">N9/860</f>
        <v>0.47674418604651164</v>
      </c>
      <c r="P9" s="16">
        <v>1</v>
      </c>
      <c r="Q9" s="18">
        <v>4.2</v>
      </c>
      <c r="R9" s="18">
        <v>1</v>
      </c>
      <c r="S9" s="13">
        <f t="shared" si="1"/>
        <v>0.11351052048726468</v>
      </c>
      <c r="T9" s="14">
        <f aca="true" t="shared" si="10" ref="T9:T20">S9*3600</f>
        <v>408.63787375415285</v>
      </c>
      <c r="U9" s="15">
        <f aca="true" t="shared" si="11" ref="U9:U18">S9/1000</f>
        <v>0.00011351052048726467</v>
      </c>
      <c r="V9" s="16">
        <v>20</v>
      </c>
      <c r="W9" s="39">
        <f t="shared" si="2"/>
        <v>0.36149847288937786</v>
      </c>
      <c r="X9" s="17"/>
      <c r="Y9" s="91">
        <v>1040</v>
      </c>
      <c r="Z9" s="62">
        <f>Y9/860</f>
        <v>1.2093023255813953</v>
      </c>
      <c r="AA9" s="16">
        <v>1</v>
      </c>
      <c r="AB9" s="18">
        <v>4.2</v>
      </c>
      <c r="AC9" s="18">
        <v>1</v>
      </c>
      <c r="AD9" s="13">
        <f t="shared" si="3"/>
        <v>0.28792912513842744</v>
      </c>
      <c r="AE9" s="14">
        <f aca="true" t="shared" si="12" ref="AE9:AE19">AD9*3600</f>
        <v>1036.5448504983387</v>
      </c>
      <c r="AF9" s="15">
        <f aca="true" t="shared" si="13" ref="AF9:AF18">AD9/1000</f>
        <v>0.0002879291251384274</v>
      </c>
      <c r="AG9" s="16">
        <v>25</v>
      </c>
      <c r="AH9" s="39">
        <f t="shared" si="4"/>
        <v>0.5868619111101705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1:55" s="12" customFormat="1" ht="15">
      <c r="A10" s="38">
        <f t="shared" si="5"/>
        <v>850</v>
      </c>
      <c r="B10" s="76">
        <v>0.9883720930232558</v>
      </c>
      <c r="C10" s="16">
        <v>1</v>
      </c>
      <c r="D10" s="18">
        <v>4.2</v>
      </c>
      <c r="E10" s="18">
        <v>1</v>
      </c>
      <c r="F10" s="13">
        <f t="shared" si="0"/>
        <v>0.23532668881506089</v>
      </c>
      <c r="G10" s="14">
        <f t="shared" si="6"/>
        <v>847.1760797342192</v>
      </c>
      <c r="H10" s="15">
        <f t="shared" si="7"/>
        <v>0.00023532668881506087</v>
      </c>
      <c r="I10" s="16">
        <v>25</v>
      </c>
      <c r="J10" s="39">
        <f t="shared" si="8"/>
        <v>0.47964675427273545</v>
      </c>
      <c r="K10" s="17"/>
      <c r="L10" s="17"/>
      <c r="M10" s="17"/>
      <c r="N10" s="130">
        <v>850</v>
      </c>
      <c r="O10" s="77">
        <f t="shared" si="9"/>
        <v>0.9883720930232558</v>
      </c>
      <c r="P10" s="16">
        <v>1</v>
      </c>
      <c r="Q10" s="18">
        <v>4.2</v>
      </c>
      <c r="R10" s="18">
        <v>1</v>
      </c>
      <c r="S10" s="13">
        <f t="shared" si="1"/>
        <v>0.23532668881506089</v>
      </c>
      <c r="T10" s="14">
        <f t="shared" si="10"/>
        <v>847.1760797342192</v>
      </c>
      <c r="U10" s="15">
        <f t="shared" si="11"/>
        <v>0.00023532668881506087</v>
      </c>
      <c r="V10" s="16">
        <v>25</v>
      </c>
      <c r="W10" s="39">
        <f t="shared" si="2"/>
        <v>0.47964675427273545</v>
      </c>
      <c r="X10" s="17"/>
      <c r="Y10" s="91">
        <v>2200</v>
      </c>
      <c r="Z10" s="62">
        <f aca="true" t="shared" si="14" ref="Z10:Z19">Y10/860</f>
        <v>2.558139534883721</v>
      </c>
      <c r="AA10" s="16">
        <v>1</v>
      </c>
      <c r="AB10" s="18">
        <v>4.2</v>
      </c>
      <c r="AC10" s="18">
        <v>1</v>
      </c>
      <c r="AD10" s="13">
        <f t="shared" si="3"/>
        <v>0.6090808416389811</v>
      </c>
      <c r="AE10" s="14">
        <f t="shared" si="12"/>
        <v>2192.691029900332</v>
      </c>
      <c r="AF10" s="15">
        <f t="shared" si="13"/>
        <v>0.0006090808416389812</v>
      </c>
      <c r="AG10" s="16">
        <v>32</v>
      </c>
      <c r="AH10" s="39">
        <f t="shared" si="4"/>
        <v>0.7577140247300224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s="12" customFormat="1" ht="15">
      <c r="A11" s="38">
        <f t="shared" si="5"/>
        <v>1895</v>
      </c>
      <c r="B11" s="77">
        <v>2.203488372093023</v>
      </c>
      <c r="C11" s="16">
        <v>1</v>
      </c>
      <c r="D11" s="18">
        <v>4.2</v>
      </c>
      <c r="E11" s="18">
        <v>1</v>
      </c>
      <c r="F11" s="13">
        <f t="shared" si="0"/>
        <v>0.5246400885935769</v>
      </c>
      <c r="G11" s="14">
        <f t="shared" si="6"/>
        <v>1888.704318936877</v>
      </c>
      <c r="H11" s="15">
        <f t="shared" si="7"/>
        <v>0.000524640088593577</v>
      </c>
      <c r="I11" s="16">
        <v>32</v>
      </c>
      <c r="J11" s="39">
        <f t="shared" si="8"/>
        <v>0.6526673076651783</v>
      </c>
      <c r="K11" s="17"/>
      <c r="L11" s="17"/>
      <c r="M11" s="17"/>
      <c r="N11" s="130">
        <v>1895</v>
      </c>
      <c r="O11" s="77">
        <f t="shared" si="9"/>
        <v>2.203488372093023</v>
      </c>
      <c r="P11" s="16">
        <v>1</v>
      </c>
      <c r="Q11" s="18">
        <v>4.2</v>
      </c>
      <c r="R11" s="18">
        <v>1</v>
      </c>
      <c r="S11" s="13">
        <f t="shared" si="1"/>
        <v>0.5246400885935769</v>
      </c>
      <c r="T11" s="14">
        <f t="shared" si="10"/>
        <v>1888.704318936877</v>
      </c>
      <c r="U11" s="15">
        <f t="shared" si="11"/>
        <v>0.000524640088593577</v>
      </c>
      <c r="V11" s="16">
        <v>32</v>
      </c>
      <c r="W11" s="39">
        <f t="shared" si="2"/>
        <v>0.6526673076651783</v>
      </c>
      <c r="X11" s="17"/>
      <c r="Y11" s="91">
        <v>3300</v>
      </c>
      <c r="Z11" s="62">
        <f t="shared" si="14"/>
        <v>3.8372093023255816</v>
      </c>
      <c r="AA11" s="16">
        <v>1</v>
      </c>
      <c r="AB11" s="18">
        <v>4.2</v>
      </c>
      <c r="AC11" s="18">
        <v>1</v>
      </c>
      <c r="AD11" s="13">
        <f t="shared" si="3"/>
        <v>0.9136212624584718</v>
      </c>
      <c r="AE11" s="14">
        <f t="shared" si="12"/>
        <v>3289.036544850498</v>
      </c>
      <c r="AF11" s="15">
        <f t="shared" si="13"/>
        <v>0.0009136212624584717</v>
      </c>
      <c r="AG11" s="16">
        <v>40</v>
      </c>
      <c r="AH11" s="39">
        <f t="shared" si="4"/>
        <v>0.7274054637408214</v>
      </c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12" customFormat="1" ht="15">
      <c r="A12" s="38">
        <f t="shared" si="5"/>
        <v>2800</v>
      </c>
      <c r="B12" s="77">
        <v>3.255813953488372</v>
      </c>
      <c r="C12" s="16">
        <v>1</v>
      </c>
      <c r="D12" s="18">
        <v>4.2</v>
      </c>
      <c r="E12" s="18">
        <v>1</v>
      </c>
      <c r="F12" s="13">
        <f t="shared" si="0"/>
        <v>0.7751937984496123</v>
      </c>
      <c r="G12" s="14">
        <f t="shared" si="6"/>
        <v>2790.6976744186045</v>
      </c>
      <c r="H12" s="15">
        <f t="shared" si="7"/>
        <v>0.0007751937984496123</v>
      </c>
      <c r="I12" s="16">
        <v>40</v>
      </c>
      <c r="J12" s="39">
        <f t="shared" si="8"/>
        <v>0.6171925146891817</v>
      </c>
      <c r="K12" s="17"/>
      <c r="L12" s="17"/>
      <c r="M12" s="17"/>
      <c r="N12" s="130">
        <v>2800</v>
      </c>
      <c r="O12" s="77">
        <f t="shared" si="9"/>
        <v>3.255813953488372</v>
      </c>
      <c r="P12" s="16">
        <v>1</v>
      </c>
      <c r="Q12" s="18">
        <v>4.2</v>
      </c>
      <c r="R12" s="18">
        <v>1</v>
      </c>
      <c r="S12" s="13">
        <f t="shared" si="1"/>
        <v>0.7751937984496123</v>
      </c>
      <c r="T12" s="14">
        <f t="shared" si="10"/>
        <v>2790.6976744186045</v>
      </c>
      <c r="U12" s="15">
        <f t="shared" si="11"/>
        <v>0.0007751937984496123</v>
      </c>
      <c r="V12" s="16">
        <v>40</v>
      </c>
      <c r="W12" s="39">
        <f t="shared" si="2"/>
        <v>0.6171925146891817</v>
      </c>
      <c r="X12" s="17"/>
      <c r="Y12" s="91">
        <v>5800</v>
      </c>
      <c r="Z12" s="62">
        <f t="shared" si="14"/>
        <v>6.744186046511628</v>
      </c>
      <c r="AA12" s="16">
        <v>1</v>
      </c>
      <c r="AB12" s="18">
        <v>4.2</v>
      </c>
      <c r="AC12" s="18">
        <v>1</v>
      </c>
      <c r="AD12" s="13">
        <f t="shared" si="3"/>
        <v>1.6057585825027685</v>
      </c>
      <c r="AE12" s="14">
        <f t="shared" si="12"/>
        <v>5780.730897009967</v>
      </c>
      <c r="AF12" s="15">
        <f t="shared" si="13"/>
        <v>0.0016057585825027686</v>
      </c>
      <c r="AG12" s="16">
        <v>50</v>
      </c>
      <c r="AH12" s="39">
        <f t="shared" si="4"/>
        <v>0.8182209337593724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s="12" customFormat="1" ht="15">
      <c r="A13" s="38">
        <f t="shared" si="5"/>
        <v>5050</v>
      </c>
      <c r="B13" s="77">
        <v>5.872093023255814</v>
      </c>
      <c r="C13" s="16">
        <v>1</v>
      </c>
      <c r="D13" s="18">
        <v>4.2</v>
      </c>
      <c r="E13" s="18">
        <v>1</v>
      </c>
      <c r="F13" s="13">
        <f t="shared" si="0"/>
        <v>1.3981173864894794</v>
      </c>
      <c r="G13" s="14">
        <f t="shared" si="6"/>
        <v>5033.222591362126</v>
      </c>
      <c r="H13" s="15">
        <f t="shared" si="7"/>
        <v>0.0013981173864894795</v>
      </c>
      <c r="I13" s="16">
        <v>50</v>
      </c>
      <c r="J13" s="39">
        <f t="shared" si="8"/>
        <v>0.7124165026697984</v>
      </c>
      <c r="K13" s="17"/>
      <c r="L13" s="17"/>
      <c r="M13" s="17"/>
      <c r="N13" s="130">
        <v>5050</v>
      </c>
      <c r="O13" s="77">
        <f t="shared" si="9"/>
        <v>5.872093023255814</v>
      </c>
      <c r="P13" s="16">
        <v>1</v>
      </c>
      <c r="Q13" s="18">
        <v>4.2</v>
      </c>
      <c r="R13" s="18">
        <v>1</v>
      </c>
      <c r="S13" s="13">
        <f t="shared" si="1"/>
        <v>1.3981173864894794</v>
      </c>
      <c r="T13" s="14">
        <f t="shared" si="10"/>
        <v>5033.222591362126</v>
      </c>
      <c r="U13" s="15">
        <f t="shared" si="11"/>
        <v>0.0013981173864894795</v>
      </c>
      <c r="V13" s="16">
        <v>50</v>
      </c>
      <c r="W13" s="39">
        <f t="shared" si="2"/>
        <v>0.7124165026697984</v>
      </c>
      <c r="X13" s="17"/>
      <c r="Y13" s="91">
        <v>11600</v>
      </c>
      <c r="Z13" s="62">
        <f t="shared" si="14"/>
        <v>13.488372093023257</v>
      </c>
      <c r="AA13" s="16">
        <v>1</v>
      </c>
      <c r="AB13" s="18">
        <v>4.2</v>
      </c>
      <c r="AC13" s="18">
        <v>1</v>
      </c>
      <c r="AD13" s="13">
        <f t="shared" si="3"/>
        <v>3.211517165005537</v>
      </c>
      <c r="AE13" s="14">
        <f t="shared" si="12"/>
        <v>11561.461794019933</v>
      </c>
      <c r="AF13" s="15">
        <f t="shared" si="13"/>
        <v>0.003211517165005537</v>
      </c>
      <c r="AG13" s="16">
        <v>65</v>
      </c>
      <c r="AH13" s="39">
        <f t="shared" si="4"/>
        <v>0.9683087973483697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34" ht="12.75">
      <c r="A14" s="38">
        <f t="shared" si="5"/>
        <v>11350</v>
      </c>
      <c r="B14" s="77">
        <v>13.19767441860465</v>
      </c>
      <c r="C14" s="16">
        <v>1</v>
      </c>
      <c r="D14" s="18">
        <v>4.2</v>
      </c>
      <c r="E14" s="18">
        <v>1</v>
      </c>
      <c r="F14" s="13">
        <f t="shared" si="0"/>
        <v>3.142303433001107</v>
      </c>
      <c r="G14" s="14">
        <f t="shared" si="6"/>
        <v>11312.292358803985</v>
      </c>
      <c r="H14" s="15">
        <f t="shared" si="7"/>
        <v>0.003142303433001107</v>
      </c>
      <c r="I14" s="16">
        <v>65</v>
      </c>
      <c r="J14" s="39">
        <f t="shared" si="8"/>
        <v>0.9474400732675857</v>
      </c>
      <c r="N14" s="130">
        <v>11350</v>
      </c>
      <c r="O14" s="77">
        <f t="shared" si="9"/>
        <v>13.19767441860465</v>
      </c>
      <c r="P14" s="16">
        <v>1</v>
      </c>
      <c r="Q14" s="18">
        <v>4.2</v>
      </c>
      <c r="R14" s="18">
        <v>1</v>
      </c>
      <c r="S14" s="13">
        <f t="shared" si="1"/>
        <v>3.142303433001107</v>
      </c>
      <c r="T14" s="14">
        <f t="shared" si="10"/>
        <v>11312.292358803985</v>
      </c>
      <c r="U14" s="15">
        <f t="shared" si="11"/>
        <v>0.003142303433001107</v>
      </c>
      <c r="V14" s="16">
        <v>65</v>
      </c>
      <c r="W14" s="39">
        <f t="shared" si="2"/>
        <v>0.9474400732675857</v>
      </c>
      <c r="Y14" s="91">
        <v>20000</v>
      </c>
      <c r="Z14" s="62">
        <f t="shared" si="14"/>
        <v>23.25581395348837</v>
      </c>
      <c r="AA14" s="16">
        <v>1</v>
      </c>
      <c r="AB14" s="18">
        <v>4.2</v>
      </c>
      <c r="AC14" s="18">
        <v>1</v>
      </c>
      <c r="AD14" s="13">
        <f t="shared" si="3"/>
        <v>5.537098560354374</v>
      </c>
      <c r="AE14" s="14">
        <f t="shared" si="12"/>
        <v>19933.554817275744</v>
      </c>
      <c r="AF14" s="15">
        <f t="shared" si="13"/>
        <v>0.005537098560354374</v>
      </c>
      <c r="AG14" s="16">
        <v>80</v>
      </c>
      <c r="AH14" s="39">
        <f t="shared" si="4"/>
        <v>1.1021294905163959</v>
      </c>
    </row>
    <row r="15" spans="1:34" ht="12.75">
      <c r="A15" s="38">
        <f t="shared" si="5"/>
        <v>17550</v>
      </c>
      <c r="B15" s="77">
        <v>20.406976744186046</v>
      </c>
      <c r="C15" s="16">
        <v>1</v>
      </c>
      <c r="D15" s="18">
        <v>4.2</v>
      </c>
      <c r="E15" s="18">
        <v>1</v>
      </c>
      <c r="F15" s="13">
        <f t="shared" si="0"/>
        <v>4.858803986710964</v>
      </c>
      <c r="G15" s="14">
        <f t="shared" si="6"/>
        <v>17491.69435215947</v>
      </c>
      <c r="H15" s="15">
        <f t="shared" si="7"/>
        <v>0.004858803986710964</v>
      </c>
      <c r="I15" s="16">
        <v>80</v>
      </c>
      <c r="J15" s="39">
        <f t="shared" si="8"/>
        <v>0.9671186279281376</v>
      </c>
      <c r="N15" s="130">
        <v>17550</v>
      </c>
      <c r="O15" s="77">
        <f t="shared" si="9"/>
        <v>20.406976744186046</v>
      </c>
      <c r="P15" s="16">
        <v>1</v>
      </c>
      <c r="Q15" s="18">
        <v>4.2</v>
      </c>
      <c r="R15" s="18">
        <v>1</v>
      </c>
      <c r="S15" s="13">
        <f t="shared" si="1"/>
        <v>4.858803986710964</v>
      </c>
      <c r="T15" s="14">
        <f t="shared" si="10"/>
        <v>17491.69435215947</v>
      </c>
      <c r="U15" s="15">
        <f t="shared" si="11"/>
        <v>0.004858803986710964</v>
      </c>
      <c r="V15" s="16">
        <v>80</v>
      </c>
      <c r="W15" s="39">
        <f t="shared" si="2"/>
        <v>0.9671186279281376</v>
      </c>
      <c r="Y15" s="91">
        <v>32800</v>
      </c>
      <c r="Z15" s="62">
        <f t="shared" si="14"/>
        <v>38.13953488372093</v>
      </c>
      <c r="AA15" s="16">
        <v>1</v>
      </c>
      <c r="AB15" s="18">
        <v>4.2</v>
      </c>
      <c r="AC15" s="18">
        <v>1</v>
      </c>
      <c r="AD15" s="13">
        <f t="shared" si="3"/>
        <v>9.080841638981173</v>
      </c>
      <c r="AE15" s="14">
        <f t="shared" si="12"/>
        <v>32691.029900332225</v>
      </c>
      <c r="AF15" s="15">
        <f t="shared" si="13"/>
        <v>0.009080841638981173</v>
      </c>
      <c r="AG15" s="16">
        <v>100</v>
      </c>
      <c r="AH15" s="39">
        <f t="shared" si="4"/>
        <v>1.156795113246009</v>
      </c>
    </row>
    <row r="16" spans="1:34" ht="12.75">
      <c r="A16" s="38">
        <f t="shared" si="5"/>
        <v>29700</v>
      </c>
      <c r="B16" s="77">
        <v>34.53488372093023</v>
      </c>
      <c r="C16" s="16">
        <v>1</v>
      </c>
      <c r="D16" s="18">
        <v>4.2</v>
      </c>
      <c r="E16" s="18">
        <v>1</v>
      </c>
      <c r="F16" s="13">
        <f t="shared" si="0"/>
        <v>8.222591362126245</v>
      </c>
      <c r="G16" s="14">
        <f t="shared" si="6"/>
        <v>29601.32890365448</v>
      </c>
      <c r="H16" s="15">
        <f t="shared" si="7"/>
        <v>0.008222591362126245</v>
      </c>
      <c r="I16" s="16">
        <v>100</v>
      </c>
      <c r="J16" s="39">
        <f t="shared" si="8"/>
        <v>1.0474638677867827</v>
      </c>
      <c r="N16" s="130">
        <v>29700</v>
      </c>
      <c r="O16" s="77">
        <f t="shared" si="9"/>
        <v>34.53488372093023</v>
      </c>
      <c r="P16" s="16">
        <v>1</v>
      </c>
      <c r="Q16" s="18">
        <v>4.2</v>
      </c>
      <c r="R16" s="18">
        <v>1</v>
      </c>
      <c r="S16" s="13">
        <f t="shared" si="1"/>
        <v>8.222591362126245</v>
      </c>
      <c r="T16" s="14">
        <f t="shared" si="10"/>
        <v>29601.32890365448</v>
      </c>
      <c r="U16" s="15">
        <f t="shared" si="11"/>
        <v>0.008222591362126245</v>
      </c>
      <c r="V16" s="16">
        <v>100</v>
      </c>
      <c r="W16" s="39">
        <f t="shared" si="2"/>
        <v>1.0474638677867827</v>
      </c>
      <c r="Y16" s="91">
        <v>60000</v>
      </c>
      <c r="Z16" s="62">
        <f t="shared" si="14"/>
        <v>69.76744186046511</v>
      </c>
      <c r="AA16" s="16">
        <v>1</v>
      </c>
      <c r="AB16" s="18">
        <v>4.2</v>
      </c>
      <c r="AC16" s="18">
        <v>1</v>
      </c>
      <c r="AD16" s="13">
        <f t="shared" si="3"/>
        <v>16.611295681063122</v>
      </c>
      <c r="AE16" s="14">
        <f t="shared" si="12"/>
        <v>59800.664451827244</v>
      </c>
      <c r="AF16" s="15">
        <f t="shared" si="13"/>
        <v>0.016611295681063124</v>
      </c>
      <c r="AG16" s="16">
        <v>125</v>
      </c>
      <c r="AH16" s="39">
        <f t="shared" si="4"/>
        <v>1.3542967179465477</v>
      </c>
    </row>
    <row r="17" spans="1:34" ht="12.75">
      <c r="A17" s="38">
        <f t="shared" si="5"/>
        <v>52500</v>
      </c>
      <c r="B17" s="77">
        <v>61.04651162790697</v>
      </c>
      <c r="C17" s="16">
        <v>1</v>
      </c>
      <c r="D17" s="18">
        <v>4.2</v>
      </c>
      <c r="E17" s="18">
        <v>1</v>
      </c>
      <c r="F17" s="13">
        <f t="shared" si="0"/>
        <v>14.534883720930232</v>
      </c>
      <c r="G17" s="14">
        <f t="shared" si="6"/>
        <v>52325.58139534883</v>
      </c>
      <c r="H17" s="15">
        <f t="shared" si="7"/>
        <v>0.014534883720930232</v>
      </c>
      <c r="I17" s="16">
        <v>125</v>
      </c>
      <c r="J17" s="39">
        <f t="shared" si="8"/>
        <v>1.1850096282032292</v>
      </c>
      <c r="N17" s="130">
        <v>52500</v>
      </c>
      <c r="O17" s="77">
        <f t="shared" si="9"/>
        <v>61.04651162790697</v>
      </c>
      <c r="P17" s="16">
        <v>1</v>
      </c>
      <c r="Q17" s="18">
        <v>4.2</v>
      </c>
      <c r="R17" s="18">
        <v>1</v>
      </c>
      <c r="S17" s="13">
        <f t="shared" si="1"/>
        <v>14.534883720930232</v>
      </c>
      <c r="T17" s="14">
        <f t="shared" si="10"/>
        <v>52325.58139534883</v>
      </c>
      <c r="U17" s="15">
        <f t="shared" si="11"/>
        <v>0.014534883720930232</v>
      </c>
      <c r="V17" s="16">
        <v>125</v>
      </c>
      <c r="W17" s="39">
        <f t="shared" si="2"/>
        <v>1.1850096282032292</v>
      </c>
      <c r="Y17" s="91">
        <v>96000</v>
      </c>
      <c r="Z17" s="62">
        <f t="shared" si="14"/>
        <v>111.62790697674419</v>
      </c>
      <c r="AA17" s="16">
        <v>1</v>
      </c>
      <c r="AB17" s="18">
        <v>4.2</v>
      </c>
      <c r="AC17" s="18">
        <v>1</v>
      </c>
      <c r="AD17" s="13">
        <f t="shared" si="3"/>
        <v>26.578073089700997</v>
      </c>
      <c r="AE17" s="14">
        <f t="shared" si="12"/>
        <v>95681.06312292359</v>
      </c>
      <c r="AF17" s="15">
        <f t="shared" si="13"/>
        <v>0.026578073089700997</v>
      </c>
      <c r="AG17" s="16">
        <v>150</v>
      </c>
      <c r="AH17" s="39">
        <f t="shared" si="4"/>
        <v>1.5047741310517195</v>
      </c>
    </row>
    <row r="18" spans="1:34" ht="13.5" thickBot="1">
      <c r="A18" s="40">
        <f t="shared" si="5"/>
        <v>84280</v>
      </c>
      <c r="B18" s="78">
        <v>98</v>
      </c>
      <c r="C18" s="19">
        <v>1</v>
      </c>
      <c r="D18" s="20">
        <v>4.2</v>
      </c>
      <c r="E18" s="20">
        <v>1</v>
      </c>
      <c r="F18" s="23">
        <f t="shared" si="0"/>
        <v>23.333333333333332</v>
      </c>
      <c r="G18" s="22">
        <f t="shared" si="6"/>
        <v>84000</v>
      </c>
      <c r="H18" s="21">
        <f t="shared" si="7"/>
        <v>0.02333333333333333</v>
      </c>
      <c r="I18" s="19">
        <v>150</v>
      </c>
      <c r="J18" s="41">
        <f t="shared" si="8"/>
        <v>1.3210662892191551</v>
      </c>
      <c r="N18" s="130">
        <v>85000</v>
      </c>
      <c r="O18" s="77">
        <f t="shared" si="9"/>
        <v>98.83720930232558</v>
      </c>
      <c r="P18" s="16">
        <v>1</v>
      </c>
      <c r="Q18" s="18">
        <v>4.2</v>
      </c>
      <c r="R18" s="18">
        <v>1</v>
      </c>
      <c r="S18" s="13">
        <f t="shared" si="1"/>
        <v>23.532668881506087</v>
      </c>
      <c r="T18" s="14">
        <f t="shared" si="10"/>
        <v>84717.60797342191</v>
      </c>
      <c r="U18" s="15">
        <f t="shared" si="11"/>
        <v>0.023532668881506087</v>
      </c>
      <c r="V18" s="16">
        <v>150</v>
      </c>
      <c r="W18" s="39">
        <f t="shared" si="2"/>
        <v>1.3323520952020431</v>
      </c>
      <c r="Y18" s="91">
        <v>220000</v>
      </c>
      <c r="Z18" s="62">
        <f t="shared" si="14"/>
        <v>255.8139534883721</v>
      </c>
      <c r="AA18" s="16">
        <v>1</v>
      </c>
      <c r="AB18" s="18">
        <v>4.2</v>
      </c>
      <c r="AC18" s="18">
        <v>1</v>
      </c>
      <c r="AD18" s="13">
        <f t="shared" si="3"/>
        <v>60.90808416389812</v>
      </c>
      <c r="AE18" s="14">
        <f t="shared" si="12"/>
        <v>219269.10299003322</v>
      </c>
      <c r="AF18" s="15">
        <f t="shared" si="13"/>
        <v>0.06090808416389812</v>
      </c>
      <c r="AG18" s="16">
        <v>200</v>
      </c>
      <c r="AH18" s="39">
        <f t="shared" si="4"/>
        <v>1.939747903308857</v>
      </c>
    </row>
    <row r="19" spans="1:34" ht="13.5" thickBot="1">
      <c r="A19" s="24"/>
      <c r="B19" s="78">
        <v>220</v>
      </c>
      <c r="C19" s="19">
        <v>1</v>
      </c>
      <c r="D19" s="20">
        <v>4.2</v>
      </c>
      <c r="E19" s="20">
        <v>1</v>
      </c>
      <c r="F19" s="23">
        <f>(B19/((D19*E19*C19)))</f>
        <v>52.38095238095238</v>
      </c>
      <c r="G19" s="22">
        <f t="shared" si="6"/>
        <v>188571.42857142858</v>
      </c>
      <c r="H19" s="21">
        <f>F19/1000</f>
        <v>0.05238095238095238</v>
      </c>
      <c r="I19" s="19">
        <v>200</v>
      </c>
      <c r="J19" s="41">
        <f>H19/((3.14*(((I19)/1000)*((I19)/1000)))/4)</f>
        <v>1.6681831968456171</v>
      </c>
      <c r="N19" s="130">
        <v>189500</v>
      </c>
      <c r="O19" s="77">
        <f t="shared" si="9"/>
        <v>220.34883720930233</v>
      </c>
      <c r="P19" s="16">
        <v>1</v>
      </c>
      <c r="Q19" s="18">
        <v>4.2</v>
      </c>
      <c r="R19" s="18">
        <v>1</v>
      </c>
      <c r="S19" s="13">
        <f t="shared" si="1"/>
        <v>52.4640088593577</v>
      </c>
      <c r="T19" s="14">
        <f t="shared" si="10"/>
        <v>188870.43189368772</v>
      </c>
      <c r="U19" s="15">
        <f>S19/1000</f>
        <v>0.052464008859357696</v>
      </c>
      <c r="V19" s="16">
        <v>200</v>
      </c>
      <c r="W19" s="39">
        <f t="shared" si="2"/>
        <v>1.6708283076228563</v>
      </c>
      <c r="Y19" s="133">
        <v>350000</v>
      </c>
      <c r="Z19" s="63">
        <f t="shared" si="14"/>
        <v>406.9767441860465</v>
      </c>
      <c r="AA19" s="19">
        <v>1</v>
      </c>
      <c r="AB19" s="20">
        <v>4.2</v>
      </c>
      <c r="AC19" s="20">
        <v>1</v>
      </c>
      <c r="AD19" s="23">
        <f t="shared" si="3"/>
        <v>96.89922480620154</v>
      </c>
      <c r="AE19" s="22">
        <f t="shared" si="12"/>
        <v>348837.20930232556</v>
      </c>
      <c r="AF19" s="21">
        <f>AD19/1000</f>
        <v>0.09689922480620154</v>
      </c>
      <c r="AG19" s="19">
        <v>250</v>
      </c>
      <c r="AH19" s="41">
        <f t="shared" si="4"/>
        <v>1.9750160470053817</v>
      </c>
    </row>
    <row r="20" spans="1:23" ht="13.5" thickBot="1">
      <c r="A20" s="24"/>
      <c r="B20" s="78">
        <v>407</v>
      </c>
      <c r="C20" s="19">
        <v>1</v>
      </c>
      <c r="D20" s="20">
        <v>4.2</v>
      </c>
      <c r="E20" s="20">
        <v>1</v>
      </c>
      <c r="F20" s="23">
        <f>(B20/((D20*E20*C20)))</f>
        <v>96.9047619047619</v>
      </c>
      <c r="G20" s="22">
        <f t="shared" si="6"/>
        <v>348857.14285714284</v>
      </c>
      <c r="H20" s="21">
        <f>F20/1000</f>
        <v>0.0969047619047619</v>
      </c>
      <c r="I20" s="19">
        <v>250</v>
      </c>
      <c r="J20" s="41">
        <f>H20/((3.14*(((I20)/1000)*((I20)/1000)))/4)</f>
        <v>1.9751289050652105</v>
      </c>
      <c r="N20" s="134">
        <v>350000</v>
      </c>
      <c r="O20" s="77">
        <f t="shared" si="9"/>
        <v>406.9767441860465</v>
      </c>
      <c r="P20" s="16">
        <v>1</v>
      </c>
      <c r="Q20" s="18">
        <v>4.2</v>
      </c>
      <c r="R20" s="18">
        <v>1</v>
      </c>
      <c r="S20" s="13">
        <f t="shared" si="1"/>
        <v>96.89922480620154</v>
      </c>
      <c r="T20" s="14">
        <f t="shared" si="10"/>
        <v>348837.20930232556</v>
      </c>
      <c r="U20" s="15">
        <f>S20/1000</f>
        <v>0.09689922480620154</v>
      </c>
      <c r="V20" s="16">
        <v>250</v>
      </c>
      <c r="W20" s="39">
        <f>U20/((3.14*(((V20)/1000)*((V20)/1000)))/4)</f>
        <v>1.9750160470053817</v>
      </c>
    </row>
    <row r="21" spans="1:9" ht="12.75">
      <c r="A21" s="24"/>
      <c r="B21" s="25"/>
      <c r="C21" s="26"/>
      <c r="D21" s="26"/>
      <c r="E21" s="114">
        <v>180</v>
      </c>
      <c r="F21" s="143">
        <f>E21/860</f>
        <v>0.20930232558139536</v>
      </c>
      <c r="G21" s="29"/>
      <c r="H21" s="25"/>
      <c r="I21" s="27"/>
    </row>
    <row r="22" spans="1:9" ht="12.75">
      <c r="A22" s="24"/>
      <c r="B22" s="25"/>
      <c r="C22" s="26"/>
      <c r="D22" s="26"/>
      <c r="E22" s="115">
        <v>410</v>
      </c>
      <c r="F22" s="143">
        <f aca="true" t="shared" si="15" ref="F22:F33">E22/860</f>
        <v>0.47674418604651164</v>
      </c>
      <c r="G22" s="29"/>
      <c r="H22" s="25"/>
      <c r="I22" s="27"/>
    </row>
    <row r="23" spans="1:9" ht="12.75">
      <c r="A23" s="24"/>
      <c r="B23" s="25"/>
      <c r="C23" s="26"/>
      <c r="D23" s="26"/>
      <c r="E23" s="115">
        <v>850</v>
      </c>
      <c r="F23" s="143">
        <f t="shared" si="15"/>
        <v>0.9883720930232558</v>
      </c>
      <c r="G23" s="29"/>
      <c r="H23" s="25"/>
      <c r="I23" s="27"/>
    </row>
    <row r="24" spans="1:9" ht="13.5" thickBot="1">
      <c r="A24" s="24"/>
      <c r="B24" s="25"/>
      <c r="C24" s="26"/>
      <c r="D24" s="26"/>
      <c r="E24" s="115">
        <v>1895</v>
      </c>
      <c r="F24" s="143">
        <f t="shared" si="15"/>
        <v>2.203488372093023</v>
      </c>
      <c r="G24" s="29"/>
      <c r="H24" s="25"/>
      <c r="I24" s="27"/>
    </row>
    <row r="25" spans="1:25" ht="13.5" thickBot="1">
      <c r="A25" s="24"/>
      <c r="B25" s="25"/>
      <c r="C25" s="26"/>
      <c r="D25" s="26"/>
      <c r="E25" s="115">
        <v>2800</v>
      </c>
      <c r="F25" s="143">
        <f t="shared" si="15"/>
        <v>3.255813953488372</v>
      </c>
      <c r="G25" s="29"/>
      <c r="H25" s="25"/>
      <c r="I25" s="27"/>
      <c r="Y25" s="67">
        <v>500</v>
      </c>
    </row>
    <row r="26" spans="1:25" ht="13.5" thickBot="1">
      <c r="A26" s="24"/>
      <c r="B26" s="25"/>
      <c r="C26" s="26"/>
      <c r="D26" s="26"/>
      <c r="E26" s="115">
        <v>5050</v>
      </c>
      <c r="F26" s="143">
        <f t="shared" si="15"/>
        <v>5.872093023255814</v>
      </c>
      <c r="G26" s="29"/>
      <c r="H26" s="25"/>
      <c r="I26" s="27"/>
      <c r="Y26" s="67">
        <v>1040</v>
      </c>
    </row>
    <row r="27" spans="1:25" ht="13.5" thickBot="1">
      <c r="A27" s="24"/>
      <c r="B27" s="25"/>
      <c r="C27" s="26"/>
      <c r="D27" s="26"/>
      <c r="E27" s="115">
        <v>11350</v>
      </c>
      <c r="F27" s="143">
        <f t="shared" si="15"/>
        <v>13.19767441860465</v>
      </c>
      <c r="G27" s="29"/>
      <c r="H27" s="25"/>
      <c r="I27" s="27"/>
      <c r="Y27" s="67">
        <v>2200</v>
      </c>
    </row>
    <row r="28" spans="1:25" ht="13.5" thickBot="1">
      <c r="A28" s="24"/>
      <c r="B28" s="25"/>
      <c r="C28" s="26"/>
      <c r="D28" s="26"/>
      <c r="E28" s="115">
        <v>17550</v>
      </c>
      <c r="F28" s="143">
        <f t="shared" si="15"/>
        <v>20.406976744186046</v>
      </c>
      <c r="G28" s="29"/>
      <c r="H28" s="25"/>
      <c r="I28" s="27"/>
      <c r="Y28" s="67">
        <v>3300</v>
      </c>
    </row>
    <row r="29" spans="1:25" ht="13.5" thickBot="1">
      <c r="A29" s="24"/>
      <c r="B29" s="25"/>
      <c r="C29" s="26"/>
      <c r="D29" s="26"/>
      <c r="E29" s="115">
        <v>29700</v>
      </c>
      <c r="F29" s="143">
        <f t="shared" si="15"/>
        <v>34.53488372093023</v>
      </c>
      <c r="G29" s="29"/>
      <c r="H29" s="25"/>
      <c r="I29" s="27"/>
      <c r="Y29" s="67">
        <v>5800</v>
      </c>
    </row>
    <row r="30" spans="1:25" ht="13.5" thickBot="1">
      <c r="A30" s="24"/>
      <c r="B30" s="25"/>
      <c r="C30" s="26"/>
      <c r="D30" s="26"/>
      <c r="E30" s="115">
        <v>52500</v>
      </c>
      <c r="F30" s="143">
        <f t="shared" si="15"/>
        <v>61.04651162790697</v>
      </c>
      <c r="G30" s="29"/>
      <c r="H30" s="25"/>
      <c r="I30" s="27"/>
      <c r="Y30" s="67">
        <v>11600</v>
      </c>
    </row>
    <row r="31" spans="1:25" ht="13.5" thickBot="1">
      <c r="A31" s="24"/>
      <c r="B31" s="25"/>
      <c r="C31" s="26"/>
      <c r="D31" s="26"/>
      <c r="E31" s="115">
        <v>85000</v>
      </c>
      <c r="F31" s="143">
        <f t="shared" si="15"/>
        <v>98.83720930232558</v>
      </c>
      <c r="G31" s="29"/>
      <c r="H31" s="25"/>
      <c r="I31" s="27"/>
      <c r="Y31" s="67">
        <v>20000</v>
      </c>
    </row>
    <row r="32" spans="1:25" ht="13.5" thickBot="1">
      <c r="A32" s="24"/>
      <c r="B32" s="25"/>
      <c r="C32" s="26"/>
      <c r="D32" s="26"/>
      <c r="E32" s="115">
        <v>189500</v>
      </c>
      <c r="F32" s="143">
        <f t="shared" si="15"/>
        <v>220.34883720930233</v>
      </c>
      <c r="G32" s="29"/>
      <c r="H32" s="25"/>
      <c r="I32" s="27"/>
      <c r="Y32" s="67">
        <v>32800</v>
      </c>
    </row>
    <row r="33" spans="1:25" ht="13.5" thickBot="1">
      <c r="A33" s="24"/>
      <c r="B33" s="25"/>
      <c r="C33" s="26"/>
      <c r="D33" s="26"/>
      <c r="E33" s="116">
        <v>350000</v>
      </c>
      <c r="F33" s="143">
        <f t="shared" si="15"/>
        <v>406.9767441860465</v>
      </c>
      <c r="G33" s="29"/>
      <c r="H33" s="25"/>
      <c r="I33" s="27"/>
      <c r="Y33" s="67">
        <v>60000</v>
      </c>
    </row>
    <row r="34" spans="1:25" ht="14.25" thickBot="1" thickTop="1">
      <c r="A34" s="24"/>
      <c r="B34" s="25"/>
      <c r="C34" s="26"/>
      <c r="D34" s="26"/>
      <c r="E34" s="27"/>
      <c r="F34" s="28"/>
      <c r="G34" s="29"/>
      <c r="H34" s="25"/>
      <c r="I34" s="27"/>
      <c r="Y34" s="67">
        <v>96000</v>
      </c>
    </row>
    <row r="35" spans="1:25" ht="13.5" thickBot="1">
      <c r="A35" s="24"/>
      <c r="B35" s="25"/>
      <c r="C35" s="26"/>
      <c r="D35" s="26"/>
      <c r="E35" s="27"/>
      <c r="F35" s="28"/>
      <c r="G35" s="29"/>
      <c r="H35" s="25"/>
      <c r="I35" s="27"/>
      <c r="Y35" s="96">
        <v>220000</v>
      </c>
    </row>
    <row r="36" spans="1:9" ht="13.5" thickTop="1">
      <c r="A36" s="24"/>
      <c r="B36" s="25"/>
      <c r="C36" s="26"/>
      <c r="D36" s="26"/>
      <c r="E36" s="27"/>
      <c r="F36" s="28"/>
      <c r="G36" s="29"/>
      <c r="H36" s="25"/>
      <c r="I36" s="27"/>
    </row>
    <row r="37" spans="1:9" ht="12.75">
      <c r="A37" s="24"/>
      <c r="B37" s="25"/>
      <c r="C37" s="26"/>
      <c r="D37" s="26"/>
      <c r="E37" s="27"/>
      <c r="F37" s="28"/>
      <c r="G37" s="29"/>
      <c r="H37" s="25"/>
      <c r="I37" s="27"/>
    </row>
    <row r="38" spans="1:9" ht="12.75">
      <c r="A38" s="24"/>
      <c r="B38" s="25"/>
      <c r="C38" s="26"/>
      <c r="D38" s="26"/>
      <c r="E38" s="27"/>
      <c r="F38" s="28"/>
      <c r="G38" s="29"/>
      <c r="H38" s="25"/>
      <c r="I38" s="27"/>
    </row>
    <row r="39" spans="1:9" ht="12.75">
      <c r="A39" s="24"/>
      <c r="B39" s="25"/>
      <c r="C39" s="26"/>
      <c r="D39" s="26"/>
      <c r="E39" s="27"/>
      <c r="F39" s="28"/>
      <c r="G39" s="29"/>
      <c r="H39" s="25"/>
      <c r="I39" s="27"/>
    </row>
    <row r="40" spans="1:9" ht="12.75">
      <c r="A40" s="24"/>
      <c r="B40" s="25"/>
      <c r="C40" s="26"/>
      <c r="D40" s="26"/>
      <c r="E40" s="27"/>
      <c r="F40" s="28"/>
      <c r="G40" s="29"/>
      <c r="H40" s="25"/>
      <c r="I40" s="27"/>
    </row>
    <row r="41" spans="1:9" ht="12.75">
      <c r="A41" s="24"/>
      <c r="B41" s="25"/>
      <c r="C41" s="26"/>
      <c r="D41" s="26"/>
      <c r="E41" s="27"/>
      <c r="F41" s="28"/>
      <c r="G41" s="29"/>
      <c r="H41" s="25"/>
      <c r="I41" s="27"/>
    </row>
    <row r="42" spans="1:9" ht="12.75">
      <c r="A42" s="24"/>
      <c r="B42" s="25"/>
      <c r="C42" s="26"/>
      <c r="D42" s="26"/>
      <c r="E42" s="27"/>
      <c r="F42" s="28"/>
      <c r="G42" s="29"/>
      <c r="H42" s="25"/>
      <c r="I42" s="27"/>
    </row>
    <row r="43" spans="1:9" ht="12.75">
      <c r="A43" s="24"/>
      <c r="B43" s="25"/>
      <c r="C43" s="26"/>
      <c r="D43" s="26"/>
      <c r="E43" s="27"/>
      <c r="F43" s="28"/>
      <c r="G43" s="29"/>
      <c r="H43" s="25"/>
      <c r="I43" s="27"/>
    </row>
    <row r="44" spans="1:9" ht="12.75">
      <c r="A44" s="24"/>
      <c r="B44" s="25"/>
      <c r="C44" s="26"/>
      <c r="D44" s="26"/>
      <c r="E44" s="27"/>
      <c r="F44" s="28"/>
      <c r="G44" s="29"/>
      <c r="H44" s="25"/>
      <c r="I44" s="27"/>
    </row>
    <row r="45" spans="1:9" ht="12.75">
      <c r="A45" s="24"/>
      <c r="B45" s="25"/>
      <c r="C45" s="26"/>
      <c r="D45" s="26"/>
      <c r="E45" s="27"/>
      <c r="F45" s="28"/>
      <c r="G45" s="29"/>
      <c r="H45" s="25"/>
      <c r="I45" s="27"/>
    </row>
    <row r="46" spans="1:9" ht="12.75">
      <c r="A46" s="24"/>
      <c r="B46" s="25"/>
      <c r="C46" s="26"/>
      <c r="D46" s="26"/>
      <c r="E46" s="27"/>
      <c r="F46" s="28"/>
      <c r="G46" s="29"/>
      <c r="H46" s="25"/>
      <c r="I46" s="27"/>
    </row>
    <row r="47" spans="1:9" ht="12.75">
      <c r="A47" s="24"/>
      <c r="B47" s="25"/>
      <c r="C47" s="26"/>
      <c r="D47" s="26"/>
      <c r="E47" s="27"/>
      <c r="F47" s="28"/>
      <c r="G47" s="29"/>
      <c r="H47" s="25"/>
      <c r="I47" s="27"/>
    </row>
    <row r="48" spans="1:9" ht="12.75">
      <c r="A48" s="24"/>
      <c r="B48" s="25"/>
      <c r="C48" s="26"/>
      <c r="D48" s="26"/>
      <c r="E48" s="27"/>
      <c r="F48" s="28"/>
      <c r="G48" s="29"/>
      <c r="H48" s="25"/>
      <c r="I48" s="27"/>
    </row>
    <row r="49" spans="1:9" ht="12.75">
      <c r="A49" s="24"/>
      <c r="B49" s="25"/>
      <c r="C49" s="26"/>
      <c r="D49" s="26"/>
      <c r="E49" s="27"/>
      <c r="F49" s="28"/>
      <c r="G49" s="29"/>
      <c r="H49" s="25"/>
      <c r="I49" s="27"/>
    </row>
    <row r="50" spans="1:14" ht="13.5" thickBot="1">
      <c r="A50" s="24"/>
      <c r="B50" s="25"/>
      <c r="C50" s="26"/>
      <c r="D50" s="26"/>
      <c r="E50" s="27"/>
      <c r="F50" s="28"/>
      <c r="G50" s="29"/>
      <c r="H50" s="25"/>
      <c r="I50" s="27"/>
      <c r="N50" s="90" t="s">
        <v>46</v>
      </c>
    </row>
    <row r="51" spans="14:23" ht="121.5">
      <c r="N51" s="30" t="s">
        <v>28</v>
      </c>
      <c r="O51" s="9" t="s">
        <v>28</v>
      </c>
      <c r="P51" s="8" t="s">
        <v>12</v>
      </c>
      <c r="Q51" s="10" t="s">
        <v>13</v>
      </c>
      <c r="R51" s="10" t="s">
        <v>14</v>
      </c>
      <c r="S51" s="10" t="s">
        <v>15</v>
      </c>
      <c r="T51" s="10" t="s">
        <v>15</v>
      </c>
      <c r="U51" s="10" t="s">
        <v>15</v>
      </c>
      <c r="V51" s="8" t="s">
        <v>16</v>
      </c>
      <c r="W51" s="31" t="s">
        <v>17</v>
      </c>
    </row>
    <row r="52" spans="14:23" ht="12.75">
      <c r="N52" s="32" t="s">
        <v>27</v>
      </c>
      <c r="O52" s="131" t="s">
        <v>18</v>
      </c>
      <c r="P52" s="34" t="s">
        <v>19</v>
      </c>
      <c r="Q52" s="35" t="s">
        <v>20</v>
      </c>
      <c r="R52" s="35" t="s">
        <v>21</v>
      </c>
      <c r="S52" s="35" t="s">
        <v>22</v>
      </c>
      <c r="T52" s="36" t="s">
        <v>23</v>
      </c>
      <c r="U52" s="36" t="s">
        <v>24</v>
      </c>
      <c r="V52" s="34" t="s">
        <v>25</v>
      </c>
      <c r="W52" s="37" t="s">
        <v>26</v>
      </c>
    </row>
    <row r="53" spans="14:23" ht="12.75">
      <c r="N53" s="91">
        <v>500</v>
      </c>
      <c r="O53" s="132">
        <v>0.5813953488372093</v>
      </c>
      <c r="P53" s="16">
        <v>1</v>
      </c>
      <c r="Q53" s="18">
        <v>4.2</v>
      </c>
      <c r="R53" s="18">
        <v>1</v>
      </c>
      <c r="S53" s="13">
        <f aca="true" t="shared" si="16" ref="S53:S63">(O53/((Q53*R53*P53)))</f>
        <v>0.13842746400885936</v>
      </c>
      <c r="T53" s="14">
        <f>S53*3600</f>
        <v>498.33887043189367</v>
      </c>
      <c r="U53" s="15">
        <f>S53/1000</f>
        <v>0.00013842746400885935</v>
      </c>
      <c r="V53" s="16">
        <v>20</v>
      </c>
      <c r="W53" s="39">
        <f aca="true" t="shared" si="17" ref="W53:W63">U53/((3.14*(((V53)/1000)*((V53)/1000)))/4)</f>
        <v>0.4408517962065584</v>
      </c>
    </row>
    <row r="54" spans="14:23" ht="12.75">
      <c r="N54" s="91">
        <v>1040</v>
      </c>
      <c r="O54" s="132">
        <v>1.2093023255813953</v>
      </c>
      <c r="P54" s="16">
        <v>1</v>
      </c>
      <c r="Q54" s="18">
        <v>4.2</v>
      </c>
      <c r="R54" s="18">
        <v>1</v>
      </c>
      <c r="S54" s="13">
        <f t="shared" si="16"/>
        <v>0.28792912513842744</v>
      </c>
      <c r="T54" s="14">
        <f aca="true" t="shared" si="18" ref="T54:T63">S54*3600</f>
        <v>1036.5448504983387</v>
      </c>
      <c r="U54" s="15">
        <f aca="true" t="shared" si="19" ref="U54:U63">S54/1000</f>
        <v>0.0002879291251384274</v>
      </c>
      <c r="V54" s="16">
        <v>25</v>
      </c>
      <c r="W54" s="39">
        <f t="shared" si="17"/>
        <v>0.5868619111101705</v>
      </c>
    </row>
    <row r="55" spans="14:23" ht="12.75">
      <c r="N55" s="91">
        <v>2200</v>
      </c>
      <c r="O55" s="70">
        <v>2.558139534883721</v>
      </c>
      <c r="P55" s="16">
        <v>1</v>
      </c>
      <c r="Q55" s="18">
        <v>4.2</v>
      </c>
      <c r="R55" s="18">
        <v>1</v>
      </c>
      <c r="S55" s="13">
        <f t="shared" si="16"/>
        <v>0.6090808416389811</v>
      </c>
      <c r="T55" s="14">
        <f t="shared" si="18"/>
        <v>2192.691029900332</v>
      </c>
      <c r="U55" s="15">
        <f t="shared" si="19"/>
        <v>0.0006090808416389812</v>
      </c>
      <c r="V55" s="16">
        <v>32</v>
      </c>
      <c r="W55" s="39">
        <f t="shared" si="17"/>
        <v>0.7577140247300224</v>
      </c>
    </row>
    <row r="56" spans="14:23" ht="12.75">
      <c r="N56" s="91">
        <v>3300</v>
      </c>
      <c r="O56" s="70">
        <v>3.8372093023255816</v>
      </c>
      <c r="P56" s="16">
        <v>1</v>
      </c>
      <c r="Q56" s="18">
        <v>4.2</v>
      </c>
      <c r="R56" s="18">
        <v>1</v>
      </c>
      <c r="S56" s="13">
        <f t="shared" si="16"/>
        <v>0.9136212624584718</v>
      </c>
      <c r="T56" s="14">
        <f t="shared" si="18"/>
        <v>3289.036544850498</v>
      </c>
      <c r="U56" s="15">
        <f t="shared" si="19"/>
        <v>0.0009136212624584717</v>
      </c>
      <c r="V56" s="16">
        <v>40</v>
      </c>
      <c r="W56" s="39">
        <f t="shared" si="17"/>
        <v>0.7274054637408214</v>
      </c>
    </row>
    <row r="57" spans="14:23" ht="12.75">
      <c r="N57" s="91">
        <v>5800</v>
      </c>
      <c r="O57" s="70">
        <v>6.744186046511628</v>
      </c>
      <c r="P57" s="16">
        <v>1</v>
      </c>
      <c r="Q57" s="18">
        <v>4.2</v>
      </c>
      <c r="R57" s="18">
        <v>1</v>
      </c>
      <c r="S57" s="13">
        <f t="shared" si="16"/>
        <v>1.6057585825027685</v>
      </c>
      <c r="T57" s="14">
        <f t="shared" si="18"/>
        <v>5780.730897009967</v>
      </c>
      <c r="U57" s="15">
        <f t="shared" si="19"/>
        <v>0.0016057585825027686</v>
      </c>
      <c r="V57" s="16">
        <v>50</v>
      </c>
      <c r="W57" s="39">
        <f t="shared" si="17"/>
        <v>0.8182209337593724</v>
      </c>
    </row>
    <row r="58" spans="14:23" ht="12.75">
      <c r="N58" s="91">
        <v>11600</v>
      </c>
      <c r="O58" s="70">
        <v>13.488372093023257</v>
      </c>
      <c r="P58" s="16">
        <v>1</v>
      </c>
      <c r="Q58" s="18">
        <v>4.2</v>
      </c>
      <c r="R58" s="18">
        <v>1</v>
      </c>
      <c r="S58" s="13">
        <f t="shared" si="16"/>
        <v>3.211517165005537</v>
      </c>
      <c r="T58" s="14">
        <f t="shared" si="18"/>
        <v>11561.461794019933</v>
      </c>
      <c r="U58" s="15">
        <f t="shared" si="19"/>
        <v>0.003211517165005537</v>
      </c>
      <c r="V58" s="16">
        <v>65</v>
      </c>
      <c r="W58" s="39">
        <f t="shared" si="17"/>
        <v>0.9683087973483697</v>
      </c>
    </row>
    <row r="59" spans="14:23" ht="12.75">
      <c r="N59" s="91">
        <v>20000</v>
      </c>
      <c r="O59" s="70">
        <v>23.25581395348837</v>
      </c>
      <c r="P59" s="16">
        <v>1</v>
      </c>
      <c r="Q59" s="18">
        <v>4.2</v>
      </c>
      <c r="R59" s="18">
        <v>1</v>
      </c>
      <c r="S59" s="13">
        <f t="shared" si="16"/>
        <v>5.537098560354374</v>
      </c>
      <c r="T59" s="14">
        <f t="shared" si="18"/>
        <v>19933.554817275744</v>
      </c>
      <c r="U59" s="15">
        <f t="shared" si="19"/>
        <v>0.005537098560354374</v>
      </c>
      <c r="V59" s="16">
        <v>80</v>
      </c>
      <c r="W59" s="39">
        <f t="shared" si="17"/>
        <v>1.1021294905163959</v>
      </c>
    </row>
    <row r="60" spans="14:23" ht="12.75">
      <c r="N60" s="91">
        <v>32800</v>
      </c>
      <c r="O60" s="70">
        <v>38.13953488372093</v>
      </c>
      <c r="P60" s="16">
        <v>1</v>
      </c>
      <c r="Q60" s="18">
        <v>4.2</v>
      </c>
      <c r="R60" s="18">
        <v>1</v>
      </c>
      <c r="S60" s="13">
        <f t="shared" si="16"/>
        <v>9.080841638981173</v>
      </c>
      <c r="T60" s="14">
        <f t="shared" si="18"/>
        <v>32691.029900332225</v>
      </c>
      <c r="U60" s="15">
        <f t="shared" si="19"/>
        <v>0.009080841638981173</v>
      </c>
      <c r="V60" s="16">
        <v>100</v>
      </c>
      <c r="W60" s="39">
        <f t="shared" si="17"/>
        <v>1.156795113246009</v>
      </c>
    </row>
    <row r="61" spans="14:23" ht="12.75">
      <c r="N61" s="91">
        <v>60000</v>
      </c>
      <c r="O61" s="70">
        <v>69.76744186046511</v>
      </c>
      <c r="P61" s="16">
        <v>1</v>
      </c>
      <c r="Q61" s="18">
        <v>4.2</v>
      </c>
      <c r="R61" s="18">
        <v>1</v>
      </c>
      <c r="S61" s="13">
        <f t="shared" si="16"/>
        <v>16.611295681063122</v>
      </c>
      <c r="T61" s="14">
        <f t="shared" si="18"/>
        <v>59800.664451827244</v>
      </c>
      <c r="U61" s="15">
        <f t="shared" si="19"/>
        <v>0.016611295681063124</v>
      </c>
      <c r="V61" s="16">
        <v>125</v>
      </c>
      <c r="W61" s="39">
        <f t="shared" si="17"/>
        <v>1.3542967179465477</v>
      </c>
    </row>
    <row r="62" spans="14:23" ht="12.75">
      <c r="N62" s="91">
        <v>96000</v>
      </c>
      <c r="O62" s="70">
        <v>111.62790697674419</v>
      </c>
      <c r="P62" s="16">
        <v>1</v>
      </c>
      <c r="Q62" s="18">
        <v>4.2</v>
      </c>
      <c r="R62" s="18">
        <v>1</v>
      </c>
      <c r="S62" s="13">
        <f t="shared" si="16"/>
        <v>26.578073089700997</v>
      </c>
      <c r="T62" s="14">
        <f t="shared" si="18"/>
        <v>95681.06312292359</v>
      </c>
      <c r="U62" s="15">
        <f t="shared" si="19"/>
        <v>0.026578073089700997</v>
      </c>
      <c r="V62" s="16">
        <v>150</v>
      </c>
      <c r="W62" s="39">
        <f t="shared" si="17"/>
        <v>1.5047741310517195</v>
      </c>
    </row>
    <row r="63" spans="14:23" ht="13.5" thickBot="1">
      <c r="N63" s="92">
        <v>220000</v>
      </c>
      <c r="O63" s="125">
        <v>255.8139534883721</v>
      </c>
      <c r="P63" s="19">
        <v>1</v>
      </c>
      <c r="Q63" s="20">
        <v>4.2</v>
      </c>
      <c r="R63" s="20">
        <v>1</v>
      </c>
      <c r="S63" s="23">
        <f t="shared" si="16"/>
        <v>60.90808416389812</v>
      </c>
      <c r="T63" s="22">
        <f t="shared" si="18"/>
        <v>219269.10299003322</v>
      </c>
      <c r="U63" s="21">
        <f t="shared" si="19"/>
        <v>0.06090808416389812</v>
      </c>
      <c r="V63" s="19">
        <v>200</v>
      </c>
      <c r="W63" s="41">
        <f t="shared" si="17"/>
        <v>1.939747903308857</v>
      </c>
    </row>
    <row r="66" ht="12.75">
      <c r="N66" s="90"/>
    </row>
    <row r="67" spans="1:9" ht="13.5" thickBot="1">
      <c r="A67" s="24"/>
      <c r="B67" s="25"/>
      <c r="C67" s="26"/>
      <c r="D67" s="26"/>
      <c r="E67" s="27"/>
      <c r="F67" s="28"/>
      <c r="G67" s="29"/>
      <c r="H67" s="25"/>
      <c r="I67" s="27"/>
    </row>
    <row r="68" spans="1:23" ht="6.75" customHeight="1">
      <c r="A68" s="24"/>
      <c r="B68" s="25"/>
      <c r="C68" s="26"/>
      <c r="D68" s="26"/>
      <c r="E68" s="27"/>
      <c r="F68" s="28"/>
      <c r="G68" s="29"/>
      <c r="H68" s="25"/>
      <c r="I68" s="27"/>
      <c r="N68" s="30" t="s">
        <v>28</v>
      </c>
      <c r="O68" s="9" t="s">
        <v>28</v>
      </c>
      <c r="P68" s="8" t="s">
        <v>12</v>
      </c>
      <c r="Q68" s="10" t="s">
        <v>13</v>
      </c>
      <c r="R68" s="10" t="s">
        <v>14</v>
      </c>
      <c r="S68" s="10" t="s">
        <v>15</v>
      </c>
      <c r="T68" s="10" t="s">
        <v>15</v>
      </c>
      <c r="U68" s="10" t="s">
        <v>15</v>
      </c>
      <c r="V68" s="8" t="s">
        <v>16</v>
      </c>
      <c r="W68" s="31" t="s">
        <v>17</v>
      </c>
    </row>
    <row r="69" spans="14:23" ht="135" customHeight="1">
      <c r="N69" s="32" t="s">
        <v>27</v>
      </c>
      <c r="O69" s="33" t="s">
        <v>18</v>
      </c>
      <c r="P69" s="34" t="s">
        <v>19</v>
      </c>
      <c r="Q69" s="35" t="s">
        <v>20</v>
      </c>
      <c r="R69" s="35" t="s">
        <v>21</v>
      </c>
      <c r="S69" s="35" t="s">
        <v>22</v>
      </c>
      <c r="T69" s="36" t="s">
        <v>23</v>
      </c>
      <c r="U69" s="36" t="s">
        <v>24</v>
      </c>
      <c r="V69" s="34" t="s">
        <v>25</v>
      </c>
      <c r="W69" s="37" t="s">
        <v>26</v>
      </c>
    </row>
    <row r="70" spans="14:23" ht="12.75">
      <c r="N70" s="91">
        <v>2500</v>
      </c>
      <c r="O70" s="76">
        <f>N70/860</f>
        <v>2.9069767441860463</v>
      </c>
      <c r="P70" s="16">
        <v>5</v>
      </c>
      <c r="Q70" s="18">
        <v>4.2</v>
      </c>
      <c r="R70" s="18">
        <v>1</v>
      </c>
      <c r="S70" s="13">
        <f aca="true" t="shared" si="20" ref="S70:S80">(O70/((Q70*R70*P70)))</f>
        <v>0.13842746400885936</v>
      </c>
      <c r="T70" s="14">
        <f>S70*3600</f>
        <v>498.33887043189367</v>
      </c>
      <c r="U70" s="15">
        <f>S70/1000</f>
        <v>0.00013842746400885935</v>
      </c>
      <c r="V70" s="16">
        <v>20</v>
      </c>
      <c r="W70" s="39">
        <f aca="true" t="shared" si="21" ref="W70:W80">U70/((3.14*(((V70)/1000)*((V70)/1000)))/4)</f>
        <v>0.4408517962065584</v>
      </c>
    </row>
    <row r="71" spans="14:25" ht="12.75">
      <c r="N71" s="91">
        <v>5200</v>
      </c>
      <c r="O71" s="76">
        <f aca="true" t="shared" si="22" ref="O71:O80">N71/860</f>
        <v>6.046511627906977</v>
      </c>
      <c r="P71" s="16">
        <v>5</v>
      </c>
      <c r="Q71" s="18">
        <v>4.2</v>
      </c>
      <c r="R71" s="18">
        <v>1</v>
      </c>
      <c r="S71" s="13">
        <f t="shared" si="20"/>
        <v>0.28792912513842744</v>
      </c>
      <c r="T71" s="14">
        <f aca="true" t="shared" si="23" ref="T71:T80">S71*3600</f>
        <v>1036.5448504983387</v>
      </c>
      <c r="U71" s="15">
        <f aca="true" t="shared" si="24" ref="U71:U80">S71/1000</f>
        <v>0.0002879291251384274</v>
      </c>
      <c r="V71" s="16">
        <v>25</v>
      </c>
      <c r="W71" s="39">
        <f t="shared" si="21"/>
        <v>0.5868619111101705</v>
      </c>
      <c r="Y71">
        <f>N70/5</f>
        <v>500</v>
      </c>
    </row>
    <row r="72" spans="14:25" ht="12.75">
      <c r="N72" s="91">
        <v>11000</v>
      </c>
      <c r="O72" s="77">
        <f t="shared" si="22"/>
        <v>12.790697674418604</v>
      </c>
      <c r="P72" s="16">
        <v>5</v>
      </c>
      <c r="Q72" s="18">
        <v>4.2</v>
      </c>
      <c r="R72" s="18">
        <v>1</v>
      </c>
      <c r="S72" s="13">
        <f t="shared" si="20"/>
        <v>0.6090808416389811</v>
      </c>
      <c r="T72" s="14">
        <f t="shared" si="23"/>
        <v>2192.691029900332</v>
      </c>
      <c r="U72" s="15">
        <f t="shared" si="24"/>
        <v>0.0006090808416389812</v>
      </c>
      <c r="V72" s="16">
        <v>32</v>
      </c>
      <c r="W72" s="39">
        <f t="shared" si="21"/>
        <v>0.7577140247300224</v>
      </c>
      <c r="Y72">
        <f aca="true" t="shared" si="25" ref="Y72:Y81">N71/5</f>
        <v>1040</v>
      </c>
    </row>
    <row r="73" spans="14:25" ht="12.75">
      <c r="N73" s="91">
        <v>16500</v>
      </c>
      <c r="O73" s="77">
        <f t="shared" si="22"/>
        <v>19.186046511627907</v>
      </c>
      <c r="P73" s="16">
        <v>5</v>
      </c>
      <c r="Q73" s="18">
        <v>4.2</v>
      </c>
      <c r="R73" s="18">
        <v>1</v>
      </c>
      <c r="S73" s="13">
        <f t="shared" si="20"/>
        <v>0.9136212624584718</v>
      </c>
      <c r="T73" s="14">
        <f t="shared" si="23"/>
        <v>3289.036544850498</v>
      </c>
      <c r="U73" s="15">
        <f t="shared" si="24"/>
        <v>0.0009136212624584717</v>
      </c>
      <c r="V73" s="16">
        <v>40</v>
      </c>
      <c r="W73" s="39">
        <f t="shared" si="21"/>
        <v>0.7274054637408214</v>
      </c>
      <c r="Y73">
        <f t="shared" si="25"/>
        <v>2200</v>
      </c>
    </row>
    <row r="74" spans="14:25" ht="12.75">
      <c r="N74" s="91">
        <v>29000</v>
      </c>
      <c r="O74" s="77">
        <f t="shared" si="22"/>
        <v>33.72093023255814</v>
      </c>
      <c r="P74" s="16">
        <v>5</v>
      </c>
      <c r="Q74" s="18">
        <v>4.2</v>
      </c>
      <c r="R74" s="18">
        <v>1</v>
      </c>
      <c r="S74" s="13">
        <f t="shared" si="20"/>
        <v>1.6057585825027685</v>
      </c>
      <c r="T74" s="14">
        <f t="shared" si="23"/>
        <v>5780.730897009967</v>
      </c>
      <c r="U74" s="15">
        <f t="shared" si="24"/>
        <v>0.0016057585825027686</v>
      </c>
      <c r="V74" s="16">
        <v>50</v>
      </c>
      <c r="W74" s="39">
        <f t="shared" si="21"/>
        <v>0.8182209337593724</v>
      </c>
      <c r="Y74">
        <f t="shared" si="25"/>
        <v>3300</v>
      </c>
    </row>
    <row r="75" spans="14:25" ht="12.75">
      <c r="N75" s="91">
        <v>58000</v>
      </c>
      <c r="O75" s="77">
        <f t="shared" si="22"/>
        <v>67.44186046511628</v>
      </c>
      <c r="P75" s="16">
        <v>5</v>
      </c>
      <c r="Q75" s="18">
        <v>4.2</v>
      </c>
      <c r="R75" s="18">
        <v>1</v>
      </c>
      <c r="S75" s="13">
        <f t="shared" si="20"/>
        <v>3.211517165005537</v>
      </c>
      <c r="T75" s="14">
        <f t="shared" si="23"/>
        <v>11561.461794019933</v>
      </c>
      <c r="U75" s="15">
        <f t="shared" si="24"/>
        <v>0.003211517165005537</v>
      </c>
      <c r="V75" s="16">
        <v>65</v>
      </c>
      <c r="W75" s="39">
        <f t="shared" si="21"/>
        <v>0.9683087973483697</v>
      </c>
      <c r="Y75">
        <f t="shared" si="25"/>
        <v>5800</v>
      </c>
    </row>
    <row r="76" spans="14:25" ht="12.75">
      <c r="N76" s="91">
        <v>100000</v>
      </c>
      <c r="O76" s="77">
        <f t="shared" si="22"/>
        <v>116.27906976744185</v>
      </c>
      <c r="P76" s="16">
        <v>5</v>
      </c>
      <c r="Q76" s="18">
        <v>4.2</v>
      </c>
      <c r="R76" s="18">
        <v>1</v>
      </c>
      <c r="S76" s="13">
        <f t="shared" si="20"/>
        <v>5.537098560354374</v>
      </c>
      <c r="T76" s="14">
        <f t="shared" si="23"/>
        <v>19933.554817275744</v>
      </c>
      <c r="U76" s="15">
        <f t="shared" si="24"/>
        <v>0.005537098560354374</v>
      </c>
      <c r="V76" s="16">
        <v>80</v>
      </c>
      <c r="W76" s="39">
        <f t="shared" si="21"/>
        <v>1.1021294905163959</v>
      </c>
      <c r="Y76">
        <f t="shared" si="25"/>
        <v>11600</v>
      </c>
    </row>
    <row r="77" spans="14:25" ht="12.75">
      <c r="N77" s="91">
        <v>164000</v>
      </c>
      <c r="O77" s="77">
        <f t="shared" si="22"/>
        <v>190.69767441860466</v>
      </c>
      <c r="P77" s="16">
        <v>5</v>
      </c>
      <c r="Q77" s="18">
        <v>4.2</v>
      </c>
      <c r="R77" s="18">
        <v>1</v>
      </c>
      <c r="S77" s="13">
        <f t="shared" si="20"/>
        <v>9.080841638981175</v>
      </c>
      <c r="T77" s="14">
        <f t="shared" si="23"/>
        <v>32691.02990033223</v>
      </c>
      <c r="U77" s="15">
        <f t="shared" si="24"/>
        <v>0.009080841638981174</v>
      </c>
      <c r="V77" s="16">
        <v>100</v>
      </c>
      <c r="W77" s="39">
        <f t="shared" si="21"/>
        <v>1.1567951132460093</v>
      </c>
      <c r="Y77">
        <f t="shared" si="25"/>
        <v>20000</v>
      </c>
    </row>
    <row r="78" spans="14:25" ht="12.75">
      <c r="N78" s="91">
        <v>300000</v>
      </c>
      <c r="O78" s="77">
        <f t="shared" si="22"/>
        <v>348.83720930232556</v>
      </c>
      <c r="P78" s="16">
        <v>5</v>
      </c>
      <c r="Q78" s="18">
        <v>4.2</v>
      </c>
      <c r="R78" s="18">
        <v>1</v>
      </c>
      <c r="S78" s="13">
        <f t="shared" si="20"/>
        <v>16.611295681063122</v>
      </c>
      <c r="T78" s="14">
        <f t="shared" si="23"/>
        <v>59800.664451827244</v>
      </c>
      <c r="U78" s="15">
        <f t="shared" si="24"/>
        <v>0.016611295681063124</v>
      </c>
      <c r="V78" s="16">
        <v>125</v>
      </c>
      <c r="W78" s="39">
        <f t="shared" si="21"/>
        <v>1.3542967179465477</v>
      </c>
      <c r="Y78">
        <f t="shared" si="25"/>
        <v>32800</v>
      </c>
    </row>
    <row r="79" spans="14:25" ht="12.75">
      <c r="N79" s="91">
        <v>480000</v>
      </c>
      <c r="O79" s="77">
        <f t="shared" si="22"/>
        <v>558.1395348837209</v>
      </c>
      <c r="P79" s="16">
        <v>5</v>
      </c>
      <c r="Q79" s="18">
        <v>4.2</v>
      </c>
      <c r="R79" s="18">
        <v>1</v>
      </c>
      <c r="S79" s="13">
        <f t="shared" si="20"/>
        <v>26.578073089700997</v>
      </c>
      <c r="T79" s="14">
        <f t="shared" si="23"/>
        <v>95681.06312292359</v>
      </c>
      <c r="U79" s="15">
        <f t="shared" si="24"/>
        <v>0.026578073089700997</v>
      </c>
      <c r="V79" s="16">
        <v>150</v>
      </c>
      <c r="W79" s="39">
        <f t="shared" si="21"/>
        <v>1.5047741310517195</v>
      </c>
      <c r="Y79">
        <f t="shared" si="25"/>
        <v>60000</v>
      </c>
    </row>
    <row r="80" spans="14:25" ht="13.5" thickBot="1">
      <c r="N80" s="92">
        <v>1100000</v>
      </c>
      <c r="O80" s="78">
        <f t="shared" si="22"/>
        <v>1279.0697674418604</v>
      </c>
      <c r="P80" s="19">
        <v>5</v>
      </c>
      <c r="Q80" s="20">
        <v>4.2</v>
      </c>
      <c r="R80" s="20">
        <v>1</v>
      </c>
      <c r="S80" s="23">
        <f t="shared" si="20"/>
        <v>60.90808416389812</v>
      </c>
      <c r="T80" s="22">
        <f t="shared" si="23"/>
        <v>219269.10299003322</v>
      </c>
      <c r="U80" s="21">
        <f t="shared" si="24"/>
        <v>0.06090808416389812</v>
      </c>
      <c r="V80" s="19">
        <v>200</v>
      </c>
      <c r="W80" s="41">
        <f t="shared" si="21"/>
        <v>1.939747903308857</v>
      </c>
      <c r="Y80">
        <f t="shared" si="25"/>
        <v>96000</v>
      </c>
    </row>
    <row r="81" ht="12.75">
      <c r="Y81">
        <f t="shared" si="25"/>
        <v>220000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mukader</dc:creator>
  <cp:keywords/>
  <dc:description/>
  <cp:lastModifiedBy>Ömer Faruk DÖĞEN</cp:lastModifiedBy>
  <cp:lastPrinted>2005-01-07T09:38:22Z</cp:lastPrinted>
  <dcterms:created xsi:type="dcterms:W3CDTF">2005-01-05T14:26:28Z</dcterms:created>
  <dcterms:modified xsi:type="dcterms:W3CDTF">2012-03-14T14:36:19Z</dcterms:modified>
  <cp:category/>
  <cp:version/>
  <cp:contentType/>
  <cp:contentStatus/>
</cp:coreProperties>
</file>